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heckCompatibility="1"/>
  <bookViews>
    <workbookView xWindow="270" yWindow="600" windowWidth="24615" windowHeight="11955"/>
  </bookViews>
  <sheets>
    <sheet name="Rekapitulace stavby" sheetId="1" r:id="rId1"/>
    <sheet name="001 - Vedlejší a ostatní ..." sheetId="2" r:id="rId2"/>
    <sheet name="SO 01 - Dešťová kanalizace" sheetId="3" r:id="rId3"/>
    <sheet name="SO 02-1 - Oplocení" sheetId="4" r:id="rId4"/>
    <sheet name="SO 02-2 - Zpevněné plochy" sheetId="5" r:id="rId5"/>
    <sheet name="SO 02-3 - Úprava soklu bu..." sheetId="6" r:id="rId6"/>
    <sheet name="SO 02-4 - Venkovní kuřárna" sheetId="7" r:id="rId7"/>
    <sheet name="SO 03 - Osvětlení" sheetId="8" r:id="rId8"/>
  </sheets>
  <definedNames>
    <definedName name="_xlnm._FilterDatabase" localSheetId="1" hidden="1">'001 - Vedlejší a ostatní ...'!$C$85:$K$144</definedName>
    <definedName name="_xlnm._FilterDatabase" localSheetId="2" hidden="1">'SO 01 - Dešťová kanalizace'!$C$85:$K$234</definedName>
    <definedName name="_xlnm._FilterDatabase" localSheetId="3" hidden="1">'SO 02-1 - Oplocení'!$C$85:$K$206</definedName>
    <definedName name="_xlnm._FilterDatabase" localSheetId="4" hidden="1">'SO 02-2 - Zpevněné plochy'!$C$91:$K$340</definedName>
    <definedName name="_xlnm._FilterDatabase" localSheetId="5" hidden="1">'SO 02-3 - Úprava soklu bu...'!$C$86:$K$183</definedName>
    <definedName name="_xlnm._FilterDatabase" localSheetId="6" hidden="1">'SO 02-4 - Venkovní kuřárna'!$C$80:$K$91</definedName>
    <definedName name="_xlnm._FilterDatabase" localSheetId="7" hidden="1">'SO 03 - Osvětlení'!$C$91:$K$275</definedName>
    <definedName name="_xlnm.Print_Titles" localSheetId="1">'001 - Vedlejší a ostatní ...'!$85:$85</definedName>
    <definedName name="_xlnm.Print_Titles" localSheetId="0">'Rekapitulace stavby'!$52:$52</definedName>
    <definedName name="_xlnm.Print_Titles" localSheetId="2">'SO 01 - Dešťová kanalizace'!$85:$85</definedName>
    <definedName name="_xlnm.Print_Titles" localSheetId="3">'SO 02-1 - Oplocení'!$85:$85</definedName>
    <definedName name="_xlnm.Print_Titles" localSheetId="4">'SO 02-2 - Zpevněné plochy'!$91:$91</definedName>
    <definedName name="_xlnm.Print_Titles" localSheetId="5">'SO 02-3 - Úprava soklu bu...'!$86:$86</definedName>
    <definedName name="_xlnm.Print_Titles" localSheetId="6">'SO 02-4 - Venkovní kuřárna'!$80:$80</definedName>
    <definedName name="_xlnm.Print_Titles" localSheetId="7">'SO 03 - Osvětlení'!$91:$91</definedName>
    <definedName name="_xlnm.Print_Area" localSheetId="1">'001 - Vedlejší a ostatní ...'!$C$4:$J$39,'001 - Vedlejší a ostatní ...'!$C$45:$J$67,'001 - Vedlejší a ostatní ...'!$C$73:$K$144</definedName>
    <definedName name="_xlnm.Print_Area" localSheetId="0">'Rekapitulace stavby'!$D$4:$AO$36,'Rekapitulace stavby'!$C$42:$AQ$62</definedName>
    <definedName name="_xlnm.Print_Area" localSheetId="2">'SO 01 - Dešťová kanalizace'!$C$4:$J$39,'SO 01 - Dešťová kanalizace'!$C$45:$J$67,'SO 01 - Dešťová kanalizace'!$C$73:$K$234</definedName>
    <definedName name="_xlnm.Print_Area" localSheetId="3">'SO 02-1 - Oplocení'!$C$4:$J$39,'SO 02-1 - Oplocení'!$C$45:$J$67,'SO 02-1 - Oplocení'!$C$73:$K$206</definedName>
    <definedName name="_xlnm.Print_Area" localSheetId="4">'SO 02-2 - Zpevněné plochy'!$C$4:$J$39,'SO 02-2 - Zpevněné plochy'!$C$45:$J$73,'SO 02-2 - Zpevněné plochy'!$C$79:$K$340</definedName>
    <definedName name="_xlnm.Print_Area" localSheetId="5">'SO 02-3 - Úprava soklu bu...'!$C$4:$J$39,'SO 02-3 - Úprava soklu bu...'!$C$45:$J$68,'SO 02-3 - Úprava soklu bu...'!$C$74:$K$183</definedName>
    <definedName name="_xlnm.Print_Area" localSheetId="6">'SO 02-4 - Venkovní kuřárna'!$C$4:$J$39,'SO 02-4 - Venkovní kuřárna'!$C$45:$J$62,'SO 02-4 - Venkovní kuřárna'!$C$68:$K$91</definedName>
    <definedName name="_xlnm.Print_Area" localSheetId="7">'SO 03 - Osvětlení'!$C$4:$J$39,'SO 03 - Osvětlení'!$C$45:$J$73,'SO 03 - Osvětlení'!$C$79:$K$275</definedName>
  </definedNames>
  <calcPr calcId="145621"/>
</workbook>
</file>

<file path=xl/calcChain.xml><?xml version="1.0" encoding="utf-8"?>
<calcChain xmlns="http://schemas.openxmlformats.org/spreadsheetml/2006/main">
  <c r="J37" i="8" l="1"/>
  <c r="J36" i="8"/>
  <c r="AY61" i="1" s="1"/>
  <c r="J35" i="8"/>
  <c r="AX61" i="1" s="1"/>
  <c r="BI274" i="8"/>
  <c r="BH274" i="8"/>
  <c r="BG274" i="8"/>
  <c r="BF274" i="8"/>
  <c r="T274" i="8"/>
  <c r="R274" i="8"/>
  <c r="P274" i="8"/>
  <c r="BK274" i="8"/>
  <c r="J274" i="8"/>
  <c r="BE274" i="8" s="1"/>
  <c r="BI272" i="8"/>
  <c r="BH272" i="8"/>
  <c r="BG272" i="8"/>
  <c r="BF272" i="8"/>
  <c r="T272" i="8"/>
  <c r="R272" i="8"/>
  <c r="P272" i="8"/>
  <c r="BK272" i="8"/>
  <c r="J272" i="8"/>
  <c r="BE272" i="8"/>
  <c r="BI270" i="8"/>
  <c r="BH270" i="8"/>
  <c r="BG270" i="8"/>
  <c r="BF270" i="8"/>
  <c r="T270" i="8"/>
  <c r="R270" i="8"/>
  <c r="P270" i="8"/>
  <c r="BK270" i="8"/>
  <c r="J270" i="8"/>
  <c r="BE270" i="8"/>
  <c r="BI268" i="8"/>
  <c r="BH268" i="8"/>
  <c r="BG268" i="8"/>
  <c r="BF268" i="8"/>
  <c r="T268" i="8"/>
  <c r="R268" i="8"/>
  <c r="P268" i="8"/>
  <c r="BK268" i="8"/>
  <c r="J268" i="8"/>
  <c r="BE268" i="8"/>
  <c r="BI267" i="8"/>
  <c r="BH267" i="8"/>
  <c r="BG267" i="8"/>
  <c r="BF267" i="8"/>
  <c r="T267" i="8"/>
  <c r="R267" i="8"/>
  <c r="P267" i="8"/>
  <c r="BK267" i="8"/>
  <c r="J267" i="8"/>
  <c r="BE267" i="8"/>
  <c r="BI266" i="8"/>
  <c r="BH266" i="8"/>
  <c r="BG266" i="8"/>
  <c r="BF266" i="8"/>
  <c r="T266" i="8"/>
  <c r="R266" i="8"/>
  <c r="P266" i="8"/>
  <c r="BK266" i="8"/>
  <c r="J266" i="8"/>
  <c r="BE266" i="8"/>
  <c r="BI265" i="8"/>
  <c r="BH265" i="8"/>
  <c r="BG265" i="8"/>
  <c r="BF265" i="8"/>
  <c r="T265" i="8"/>
  <c r="R265" i="8"/>
  <c r="P265" i="8"/>
  <c r="BK265" i="8"/>
  <c r="J265" i="8"/>
  <c r="BE265" i="8"/>
  <c r="BI264" i="8"/>
  <c r="BH264" i="8"/>
  <c r="BG264" i="8"/>
  <c r="BF264" i="8"/>
  <c r="T264" i="8"/>
  <c r="R264" i="8"/>
  <c r="P264" i="8"/>
  <c r="BK264" i="8"/>
  <c r="J264" i="8"/>
  <c r="BE264" i="8"/>
  <c r="BI263" i="8"/>
  <c r="BH263" i="8"/>
  <c r="BG263" i="8"/>
  <c r="BF263" i="8"/>
  <c r="T263" i="8"/>
  <c r="R263" i="8"/>
  <c r="P263" i="8"/>
  <c r="BK263" i="8"/>
  <c r="J263" i="8"/>
  <c r="BE263" i="8"/>
  <c r="BI262" i="8"/>
  <c r="BH262" i="8"/>
  <c r="BG262" i="8"/>
  <c r="BF262" i="8"/>
  <c r="T262" i="8"/>
  <c r="R262" i="8"/>
  <c r="P262" i="8"/>
  <c r="BK262" i="8"/>
  <c r="J262" i="8"/>
  <c r="BE262" i="8"/>
  <c r="BI261" i="8"/>
  <c r="BH261" i="8"/>
  <c r="BG261" i="8"/>
  <c r="BF261" i="8"/>
  <c r="T261" i="8"/>
  <c r="R261" i="8"/>
  <c r="P261" i="8"/>
  <c r="BK261" i="8"/>
  <c r="J261" i="8"/>
  <c r="BE261" i="8"/>
  <c r="BI259" i="8"/>
  <c r="BH259" i="8"/>
  <c r="BG259" i="8"/>
  <c r="BF259" i="8"/>
  <c r="T259" i="8"/>
  <c r="T258" i="8"/>
  <c r="R259" i="8"/>
  <c r="R258" i="8"/>
  <c r="P259" i="8"/>
  <c r="P258" i="8"/>
  <c r="BK259" i="8"/>
  <c r="BK258" i="8"/>
  <c r="J258" i="8" s="1"/>
  <c r="J72" i="8" s="1"/>
  <c r="J259" i="8"/>
  <c r="BE259" i="8" s="1"/>
  <c r="BI257" i="8"/>
  <c r="BH257" i="8"/>
  <c r="BG257" i="8"/>
  <c r="BF257" i="8"/>
  <c r="T257" i="8"/>
  <c r="R257" i="8"/>
  <c r="P257" i="8"/>
  <c r="BK257" i="8"/>
  <c r="J257" i="8"/>
  <c r="BE257" i="8"/>
  <c r="BI256" i="8"/>
  <c r="BH256" i="8"/>
  <c r="BG256" i="8"/>
  <c r="BF256" i="8"/>
  <c r="T256" i="8"/>
  <c r="R256" i="8"/>
  <c r="P256" i="8"/>
  <c r="BK256" i="8"/>
  <c r="J256" i="8"/>
  <c r="BE256" i="8"/>
  <c r="BI255" i="8"/>
  <c r="BH255" i="8"/>
  <c r="BG255" i="8"/>
  <c r="BF255" i="8"/>
  <c r="T255" i="8"/>
  <c r="R255" i="8"/>
  <c r="P255" i="8"/>
  <c r="BK255" i="8"/>
  <c r="J255" i="8"/>
  <c r="BE255" i="8"/>
  <c r="BI254" i="8"/>
  <c r="BH254" i="8"/>
  <c r="BG254" i="8"/>
  <c r="BF254" i="8"/>
  <c r="T254" i="8"/>
  <c r="R254" i="8"/>
  <c r="P254" i="8"/>
  <c r="BK254" i="8"/>
  <c r="J254" i="8"/>
  <c r="BE254" i="8"/>
  <c r="BI252" i="8"/>
  <c r="BH252" i="8"/>
  <c r="BG252" i="8"/>
  <c r="BF252" i="8"/>
  <c r="T252" i="8"/>
  <c r="R252" i="8"/>
  <c r="P252" i="8"/>
  <c r="BK252" i="8"/>
  <c r="J252" i="8"/>
  <c r="BE252" i="8"/>
  <c r="BI249" i="8"/>
  <c r="BH249" i="8"/>
  <c r="BG249" i="8"/>
  <c r="BF249" i="8"/>
  <c r="T249" i="8"/>
  <c r="R249" i="8"/>
  <c r="P249" i="8"/>
  <c r="BK249" i="8"/>
  <c r="J249" i="8"/>
  <c r="BE249" i="8"/>
  <c r="BI247" i="8"/>
  <c r="BH247" i="8"/>
  <c r="BG247" i="8"/>
  <c r="BF247" i="8"/>
  <c r="T247" i="8"/>
  <c r="R247" i="8"/>
  <c r="P247" i="8"/>
  <c r="BK247" i="8"/>
  <c r="J247" i="8"/>
  <c r="BE247" i="8"/>
  <c r="BI245" i="8"/>
  <c r="BH245" i="8"/>
  <c r="BG245" i="8"/>
  <c r="BF245" i="8"/>
  <c r="T245" i="8"/>
  <c r="R245" i="8"/>
  <c r="P245" i="8"/>
  <c r="BK245" i="8"/>
  <c r="J245" i="8"/>
  <c r="BE245" i="8"/>
  <c r="BI243" i="8"/>
  <c r="BH243" i="8"/>
  <c r="BG243" i="8"/>
  <c r="BF243" i="8"/>
  <c r="T243" i="8"/>
  <c r="R243" i="8"/>
  <c r="P243" i="8"/>
  <c r="BK243" i="8"/>
  <c r="J243" i="8"/>
  <c r="BE243" i="8"/>
  <c r="BI241" i="8"/>
  <c r="BH241" i="8"/>
  <c r="BG241" i="8"/>
  <c r="BF241" i="8"/>
  <c r="T241" i="8"/>
  <c r="R241" i="8"/>
  <c r="P241" i="8"/>
  <c r="BK241" i="8"/>
  <c r="J241" i="8"/>
  <c r="BE241" i="8"/>
  <c r="BI239" i="8"/>
  <c r="BH239" i="8"/>
  <c r="BG239" i="8"/>
  <c r="BF239" i="8"/>
  <c r="T239" i="8"/>
  <c r="R239" i="8"/>
  <c r="P239" i="8"/>
  <c r="BK239" i="8"/>
  <c r="J239" i="8"/>
  <c r="BE239" i="8"/>
  <c r="BI238" i="8"/>
  <c r="BH238" i="8"/>
  <c r="BG238" i="8"/>
  <c r="BF238" i="8"/>
  <c r="T238" i="8"/>
  <c r="R238" i="8"/>
  <c r="P238" i="8"/>
  <c r="BK238" i="8"/>
  <c r="J238" i="8"/>
  <c r="BE238" i="8"/>
  <c r="BI236" i="8"/>
  <c r="BH236" i="8"/>
  <c r="BG236" i="8"/>
  <c r="BF236" i="8"/>
  <c r="T236" i="8"/>
  <c r="R236" i="8"/>
  <c r="P236" i="8"/>
  <c r="BK236" i="8"/>
  <c r="J236" i="8"/>
  <c r="BE236" i="8"/>
  <c r="BI235" i="8"/>
  <c r="BH235" i="8"/>
  <c r="BG235" i="8"/>
  <c r="BF235" i="8"/>
  <c r="T235" i="8"/>
  <c r="R235" i="8"/>
  <c r="P235" i="8"/>
  <c r="BK235" i="8"/>
  <c r="J235" i="8"/>
  <c r="BE235" i="8"/>
  <c r="BI234" i="8"/>
  <c r="BH234" i="8"/>
  <c r="BG234" i="8"/>
  <c r="BF234" i="8"/>
  <c r="T234" i="8"/>
  <c r="R234" i="8"/>
  <c r="P234" i="8"/>
  <c r="BK234" i="8"/>
  <c r="J234" i="8"/>
  <c r="BE234" i="8"/>
  <c r="BI233" i="8"/>
  <c r="BH233" i="8"/>
  <c r="BG233" i="8"/>
  <c r="BF233" i="8"/>
  <c r="T233" i="8"/>
  <c r="R233" i="8"/>
  <c r="P233" i="8"/>
  <c r="BK233" i="8"/>
  <c r="J233" i="8"/>
  <c r="BE233" i="8"/>
  <c r="BI232" i="8"/>
  <c r="BH232" i="8"/>
  <c r="BG232" i="8"/>
  <c r="BF232" i="8"/>
  <c r="T232" i="8"/>
  <c r="R232" i="8"/>
  <c r="P232" i="8"/>
  <c r="BK232" i="8"/>
  <c r="J232" i="8"/>
  <c r="BE232" i="8"/>
  <c r="BI231" i="8"/>
  <c r="BH231" i="8"/>
  <c r="BG231" i="8"/>
  <c r="BF231" i="8"/>
  <c r="T231" i="8"/>
  <c r="R231" i="8"/>
  <c r="P231" i="8"/>
  <c r="BK231" i="8"/>
  <c r="J231" i="8"/>
  <c r="BE231" i="8"/>
  <c r="BI230" i="8"/>
  <c r="BH230" i="8"/>
  <c r="BG230" i="8"/>
  <c r="BF230" i="8"/>
  <c r="T230" i="8"/>
  <c r="R230" i="8"/>
  <c r="P230" i="8"/>
  <c r="BK230" i="8"/>
  <c r="J230" i="8"/>
  <c r="BE230" i="8"/>
  <c r="BI229" i="8"/>
  <c r="BH229" i="8"/>
  <c r="BG229" i="8"/>
  <c r="BF229" i="8"/>
  <c r="T229" i="8"/>
  <c r="R229" i="8"/>
  <c r="P229" i="8"/>
  <c r="BK229" i="8"/>
  <c r="J229" i="8"/>
  <c r="BE229" i="8"/>
  <c r="BI228" i="8"/>
  <c r="BH228" i="8"/>
  <c r="BG228" i="8"/>
  <c r="BF228" i="8"/>
  <c r="T228" i="8"/>
  <c r="R228" i="8"/>
  <c r="P228" i="8"/>
  <c r="BK228" i="8"/>
  <c r="J228" i="8"/>
  <c r="BE228" i="8"/>
  <c r="BI227" i="8"/>
  <c r="BH227" i="8"/>
  <c r="BG227" i="8"/>
  <c r="BF227" i="8"/>
  <c r="T227" i="8"/>
  <c r="R227" i="8"/>
  <c r="P227" i="8"/>
  <c r="BK227" i="8"/>
  <c r="J227" i="8"/>
  <c r="BE227" i="8"/>
  <c r="BI226" i="8"/>
  <c r="BH226" i="8"/>
  <c r="BG226" i="8"/>
  <c r="BF226" i="8"/>
  <c r="T226" i="8"/>
  <c r="R226" i="8"/>
  <c r="P226" i="8"/>
  <c r="BK226" i="8"/>
  <c r="J226" i="8"/>
  <c r="BE226" i="8"/>
  <c r="BI223" i="8"/>
  <c r="BH223" i="8"/>
  <c r="BG223" i="8"/>
  <c r="BF223" i="8"/>
  <c r="T223" i="8"/>
  <c r="R223" i="8"/>
  <c r="P223" i="8"/>
  <c r="BK223" i="8"/>
  <c r="J223" i="8"/>
  <c r="BE223" i="8"/>
  <c r="BI222" i="8"/>
  <c r="BH222" i="8"/>
  <c r="BG222" i="8"/>
  <c r="BF222" i="8"/>
  <c r="T222" i="8"/>
  <c r="R222" i="8"/>
  <c r="P222" i="8"/>
  <c r="BK222" i="8"/>
  <c r="J222" i="8"/>
  <c r="BE222" i="8"/>
  <c r="BI220" i="8"/>
  <c r="BH220" i="8"/>
  <c r="BG220" i="8"/>
  <c r="BF220" i="8"/>
  <c r="T220" i="8"/>
  <c r="R220" i="8"/>
  <c r="P220" i="8"/>
  <c r="BK220" i="8"/>
  <c r="J220" i="8"/>
  <c r="BE220" i="8"/>
  <c r="BI219" i="8"/>
  <c r="BH219" i="8"/>
  <c r="BG219" i="8"/>
  <c r="BF219" i="8"/>
  <c r="T219" i="8"/>
  <c r="R219" i="8"/>
  <c r="P219" i="8"/>
  <c r="BK219" i="8"/>
  <c r="J219" i="8"/>
  <c r="BE219" i="8"/>
  <c r="BI217" i="8"/>
  <c r="BH217" i="8"/>
  <c r="BG217" i="8"/>
  <c r="BF217" i="8"/>
  <c r="T217" i="8"/>
  <c r="R217" i="8"/>
  <c r="P217" i="8"/>
  <c r="BK217" i="8"/>
  <c r="J217" i="8"/>
  <c r="BE217" i="8"/>
  <c r="BI216" i="8"/>
  <c r="BH216" i="8"/>
  <c r="BG216" i="8"/>
  <c r="BF216" i="8"/>
  <c r="T216" i="8"/>
  <c r="R216" i="8"/>
  <c r="P216" i="8"/>
  <c r="BK216" i="8"/>
  <c r="J216" i="8"/>
  <c r="BE216" i="8"/>
  <c r="BI215" i="8"/>
  <c r="BH215" i="8"/>
  <c r="BG215" i="8"/>
  <c r="BF215" i="8"/>
  <c r="T215" i="8"/>
  <c r="R215" i="8"/>
  <c r="P215" i="8"/>
  <c r="BK215" i="8"/>
  <c r="J215" i="8"/>
  <c r="BE215" i="8"/>
  <c r="BI213" i="8"/>
  <c r="BH213" i="8"/>
  <c r="BG213" i="8"/>
  <c r="BF213" i="8"/>
  <c r="T213" i="8"/>
  <c r="R213" i="8"/>
  <c r="P213" i="8"/>
  <c r="BK213" i="8"/>
  <c r="J213" i="8"/>
  <c r="BE213" i="8"/>
  <c r="BI212" i="8"/>
  <c r="BH212" i="8"/>
  <c r="BG212" i="8"/>
  <c r="BF212" i="8"/>
  <c r="T212" i="8"/>
  <c r="R212" i="8"/>
  <c r="P212" i="8"/>
  <c r="BK212" i="8"/>
  <c r="J212" i="8"/>
  <c r="BE212" i="8"/>
  <c r="BI211" i="8"/>
  <c r="BH211" i="8"/>
  <c r="BG211" i="8"/>
  <c r="BF211" i="8"/>
  <c r="T211" i="8"/>
  <c r="T210" i="8"/>
  <c r="T209" i="8" s="1"/>
  <c r="R211" i="8"/>
  <c r="R210" i="8" s="1"/>
  <c r="R209" i="8" s="1"/>
  <c r="P211" i="8"/>
  <c r="P210" i="8"/>
  <c r="P209" i="8" s="1"/>
  <c r="BK211" i="8"/>
  <c r="BK210" i="8" s="1"/>
  <c r="J211" i="8"/>
  <c r="BE211" i="8"/>
  <c r="BI208" i="8"/>
  <c r="BH208" i="8"/>
  <c r="BG208" i="8"/>
  <c r="BF208" i="8"/>
  <c r="T208" i="8"/>
  <c r="R208" i="8"/>
  <c r="P208" i="8"/>
  <c r="BK208" i="8"/>
  <c r="J208" i="8"/>
  <c r="BE208" i="8"/>
  <c r="BI207" i="8"/>
  <c r="BH207" i="8"/>
  <c r="BG207" i="8"/>
  <c r="BF207" i="8"/>
  <c r="T207" i="8"/>
  <c r="R207" i="8"/>
  <c r="P207" i="8"/>
  <c r="BK207" i="8"/>
  <c r="J207" i="8"/>
  <c r="BE207" i="8"/>
  <c r="BI205" i="8"/>
  <c r="BH205" i="8"/>
  <c r="BG205" i="8"/>
  <c r="BF205" i="8"/>
  <c r="T205" i="8"/>
  <c r="R205" i="8"/>
  <c r="P205" i="8"/>
  <c r="BK205" i="8"/>
  <c r="J205" i="8"/>
  <c r="BE205" i="8"/>
  <c r="BI203" i="8"/>
  <c r="BH203" i="8"/>
  <c r="BG203" i="8"/>
  <c r="BF203" i="8"/>
  <c r="T203" i="8"/>
  <c r="R203" i="8"/>
  <c r="P203" i="8"/>
  <c r="BK203" i="8"/>
  <c r="J203" i="8"/>
  <c r="BE203" i="8"/>
  <c r="BI202" i="8"/>
  <c r="BH202" i="8"/>
  <c r="BG202" i="8"/>
  <c r="BF202" i="8"/>
  <c r="T202" i="8"/>
  <c r="R202" i="8"/>
  <c r="P202" i="8"/>
  <c r="BK202" i="8"/>
  <c r="J202" i="8"/>
  <c r="BE202" i="8"/>
  <c r="BI201" i="8"/>
  <c r="BH201" i="8"/>
  <c r="BG201" i="8"/>
  <c r="BF201" i="8"/>
  <c r="T201" i="8"/>
  <c r="R201" i="8"/>
  <c r="P201" i="8"/>
  <c r="BK201" i="8"/>
  <c r="J201" i="8"/>
  <c r="BE201" i="8"/>
  <c r="BI200" i="8"/>
  <c r="BH200" i="8"/>
  <c r="BG200" i="8"/>
  <c r="BF200" i="8"/>
  <c r="T200" i="8"/>
  <c r="R200" i="8"/>
  <c r="P200" i="8"/>
  <c r="BK200" i="8"/>
  <c r="J200" i="8"/>
  <c r="BE200" i="8"/>
  <c r="BI199" i="8"/>
  <c r="BH199" i="8"/>
  <c r="BG199" i="8"/>
  <c r="BF199" i="8"/>
  <c r="T199" i="8"/>
  <c r="R199" i="8"/>
  <c r="P199" i="8"/>
  <c r="BK199" i="8"/>
  <c r="J199" i="8"/>
  <c r="BE199" i="8"/>
  <c r="BI198" i="8"/>
  <c r="BH198" i="8"/>
  <c r="BG198" i="8"/>
  <c r="BF198" i="8"/>
  <c r="T198" i="8"/>
  <c r="R198" i="8"/>
  <c r="P198" i="8"/>
  <c r="BK198" i="8"/>
  <c r="J198" i="8"/>
  <c r="BE198" i="8"/>
  <c r="BI197" i="8"/>
  <c r="BH197" i="8"/>
  <c r="BG197" i="8"/>
  <c r="BF197" i="8"/>
  <c r="T197" i="8"/>
  <c r="R197" i="8"/>
  <c r="P197" i="8"/>
  <c r="BK197" i="8"/>
  <c r="J197" i="8"/>
  <c r="BE197" i="8"/>
  <c r="BI196" i="8"/>
  <c r="BH196" i="8"/>
  <c r="BG196" i="8"/>
  <c r="BF196" i="8"/>
  <c r="T196" i="8"/>
  <c r="R196" i="8"/>
  <c r="P196" i="8"/>
  <c r="BK196" i="8"/>
  <c r="J196" i="8"/>
  <c r="BE196" i="8"/>
  <c r="BI195" i="8"/>
  <c r="BH195" i="8"/>
  <c r="BG195" i="8"/>
  <c r="BF195" i="8"/>
  <c r="T195" i="8"/>
  <c r="R195" i="8"/>
  <c r="P195" i="8"/>
  <c r="BK195" i="8"/>
  <c r="J195" i="8"/>
  <c r="BE195" i="8"/>
  <c r="BI194" i="8"/>
  <c r="BH194" i="8"/>
  <c r="BG194" i="8"/>
  <c r="BF194" i="8"/>
  <c r="T194" i="8"/>
  <c r="R194" i="8"/>
  <c r="P194" i="8"/>
  <c r="BK194" i="8"/>
  <c r="J194" i="8"/>
  <c r="BE194" i="8"/>
  <c r="BI193" i="8"/>
  <c r="BH193" i="8"/>
  <c r="BG193" i="8"/>
  <c r="BF193" i="8"/>
  <c r="T193" i="8"/>
  <c r="R193" i="8"/>
  <c r="P193" i="8"/>
  <c r="BK193" i="8"/>
  <c r="J193" i="8"/>
  <c r="BE193" i="8"/>
  <c r="BI192" i="8"/>
  <c r="BH192" i="8"/>
  <c r="BG192" i="8"/>
  <c r="BF192" i="8"/>
  <c r="T192" i="8"/>
  <c r="R192" i="8"/>
  <c r="P192" i="8"/>
  <c r="BK192" i="8"/>
  <c r="J192" i="8"/>
  <c r="BE192" i="8"/>
  <c r="BI190" i="8"/>
  <c r="BH190" i="8"/>
  <c r="BG190" i="8"/>
  <c r="BF190" i="8"/>
  <c r="T190" i="8"/>
  <c r="R190" i="8"/>
  <c r="P190" i="8"/>
  <c r="BK190" i="8"/>
  <c r="J190" i="8"/>
  <c r="BE190" i="8"/>
  <c r="BI189" i="8"/>
  <c r="BH189" i="8"/>
  <c r="BG189" i="8"/>
  <c r="BF189" i="8"/>
  <c r="T189" i="8"/>
  <c r="R189" i="8"/>
  <c r="P189" i="8"/>
  <c r="BK189" i="8"/>
  <c r="J189" i="8"/>
  <c r="BE189" i="8"/>
  <c r="BI188" i="8"/>
  <c r="BH188" i="8"/>
  <c r="BG188" i="8"/>
  <c r="BF188" i="8"/>
  <c r="T188" i="8"/>
  <c r="R188" i="8"/>
  <c r="P188" i="8"/>
  <c r="BK188" i="8"/>
  <c r="J188" i="8"/>
  <c r="BE188" i="8"/>
  <c r="BI186" i="8"/>
  <c r="BH186" i="8"/>
  <c r="BG186" i="8"/>
  <c r="BF186" i="8"/>
  <c r="T186" i="8"/>
  <c r="R186" i="8"/>
  <c r="P186" i="8"/>
  <c r="BK186" i="8"/>
  <c r="J186" i="8"/>
  <c r="BE186" i="8"/>
  <c r="BI185" i="8"/>
  <c r="BH185" i="8"/>
  <c r="BG185" i="8"/>
  <c r="BF185" i="8"/>
  <c r="T185" i="8"/>
  <c r="T184" i="8"/>
  <c r="R185" i="8"/>
  <c r="R184" i="8"/>
  <c r="P185" i="8"/>
  <c r="P184" i="8"/>
  <c r="BK185" i="8"/>
  <c r="BK184" i="8"/>
  <c r="J184" i="8" s="1"/>
  <c r="J69" i="8" s="1"/>
  <c r="J185" i="8"/>
  <c r="BE185" i="8" s="1"/>
  <c r="BI182" i="8"/>
  <c r="BH182" i="8"/>
  <c r="BG182" i="8"/>
  <c r="BF182" i="8"/>
  <c r="T182" i="8"/>
  <c r="R182" i="8"/>
  <c r="P182" i="8"/>
  <c r="BK182" i="8"/>
  <c r="J182" i="8"/>
  <c r="BE182" i="8"/>
  <c r="BI180" i="8"/>
  <c r="BH180" i="8"/>
  <c r="BG180" i="8"/>
  <c r="BF180" i="8"/>
  <c r="T180" i="8"/>
  <c r="R180" i="8"/>
  <c r="P180" i="8"/>
  <c r="BK180" i="8"/>
  <c r="J180" i="8"/>
  <c r="BE180" i="8"/>
  <c r="BI178" i="8"/>
  <c r="BH178" i="8"/>
  <c r="BG178" i="8"/>
  <c r="BF178" i="8"/>
  <c r="T178" i="8"/>
  <c r="R178" i="8"/>
  <c r="P178" i="8"/>
  <c r="BK178" i="8"/>
  <c r="J178" i="8"/>
  <c r="BE178" i="8"/>
  <c r="BI177" i="8"/>
  <c r="BH177" i="8"/>
  <c r="BG177" i="8"/>
  <c r="BF177" i="8"/>
  <c r="T177" i="8"/>
  <c r="R177" i="8"/>
  <c r="P177" i="8"/>
  <c r="BK177" i="8"/>
  <c r="J177" i="8"/>
  <c r="BE177" i="8"/>
  <c r="BI175" i="8"/>
  <c r="BH175" i="8"/>
  <c r="BG175" i="8"/>
  <c r="BF175" i="8"/>
  <c r="T175" i="8"/>
  <c r="R175" i="8"/>
  <c r="P175" i="8"/>
  <c r="BK175" i="8"/>
  <c r="J175" i="8"/>
  <c r="BE175" i="8"/>
  <c r="BI174" i="8"/>
  <c r="BH174" i="8"/>
  <c r="BG174" i="8"/>
  <c r="BF174" i="8"/>
  <c r="T174" i="8"/>
  <c r="R174" i="8"/>
  <c r="P174" i="8"/>
  <c r="BK174" i="8"/>
  <c r="J174" i="8"/>
  <c r="BE174" i="8"/>
  <c r="BI173" i="8"/>
  <c r="BH173" i="8"/>
  <c r="BG173" i="8"/>
  <c r="BF173" i="8"/>
  <c r="T173" i="8"/>
  <c r="R173" i="8"/>
  <c r="P173" i="8"/>
  <c r="BK173" i="8"/>
  <c r="J173" i="8"/>
  <c r="BE173" i="8"/>
  <c r="BI172" i="8"/>
  <c r="BH172" i="8"/>
  <c r="BG172" i="8"/>
  <c r="BF172" i="8"/>
  <c r="T172" i="8"/>
  <c r="R172" i="8"/>
  <c r="P172" i="8"/>
  <c r="BK172" i="8"/>
  <c r="J172" i="8"/>
  <c r="BE172" i="8"/>
  <c r="BI170" i="8"/>
  <c r="BH170" i="8"/>
  <c r="BG170" i="8"/>
  <c r="BF170" i="8"/>
  <c r="T170" i="8"/>
  <c r="R170" i="8"/>
  <c r="P170" i="8"/>
  <c r="BK170" i="8"/>
  <c r="J170" i="8"/>
  <c r="BE170" i="8"/>
  <c r="BI169" i="8"/>
  <c r="BH169" i="8"/>
  <c r="BG169" i="8"/>
  <c r="BF169" i="8"/>
  <c r="T169" i="8"/>
  <c r="R169" i="8"/>
  <c r="P169" i="8"/>
  <c r="BK169" i="8"/>
  <c r="J169" i="8"/>
  <c r="BE169" i="8"/>
  <c r="BI168" i="8"/>
  <c r="BH168" i="8"/>
  <c r="BG168" i="8"/>
  <c r="BF168" i="8"/>
  <c r="T168" i="8"/>
  <c r="R168" i="8"/>
  <c r="P168" i="8"/>
  <c r="BK168" i="8"/>
  <c r="J168" i="8"/>
  <c r="BE168" i="8"/>
  <c r="BI167" i="8"/>
  <c r="BH167" i="8"/>
  <c r="BG167" i="8"/>
  <c r="BF167" i="8"/>
  <c r="T167" i="8"/>
  <c r="R167" i="8"/>
  <c r="P167" i="8"/>
  <c r="BK167" i="8"/>
  <c r="J167" i="8"/>
  <c r="BE167" i="8"/>
  <c r="BI166" i="8"/>
  <c r="BH166" i="8"/>
  <c r="BG166" i="8"/>
  <c r="BF166" i="8"/>
  <c r="T166" i="8"/>
  <c r="R166" i="8"/>
  <c r="P166" i="8"/>
  <c r="BK166" i="8"/>
  <c r="J166" i="8"/>
  <c r="BE166" i="8"/>
  <c r="BI165" i="8"/>
  <c r="BH165" i="8"/>
  <c r="BG165" i="8"/>
  <c r="BF165" i="8"/>
  <c r="T165" i="8"/>
  <c r="R165" i="8"/>
  <c r="P165" i="8"/>
  <c r="BK165" i="8"/>
  <c r="J165" i="8"/>
  <c r="BE165" i="8"/>
  <c r="BI164" i="8"/>
  <c r="BH164" i="8"/>
  <c r="BG164" i="8"/>
  <c r="BF164" i="8"/>
  <c r="T164" i="8"/>
  <c r="R164" i="8"/>
  <c r="P164" i="8"/>
  <c r="BK164" i="8"/>
  <c r="J164" i="8"/>
  <c r="BE164" i="8"/>
  <c r="BI163" i="8"/>
  <c r="BH163" i="8"/>
  <c r="BG163" i="8"/>
  <c r="BF163" i="8"/>
  <c r="T163" i="8"/>
  <c r="R163" i="8"/>
  <c r="P163" i="8"/>
  <c r="BK163" i="8"/>
  <c r="J163" i="8"/>
  <c r="BE163" i="8"/>
  <c r="BI161" i="8"/>
  <c r="BH161" i="8"/>
  <c r="BG161" i="8"/>
  <c r="BF161" i="8"/>
  <c r="T161" i="8"/>
  <c r="R161" i="8"/>
  <c r="P161" i="8"/>
  <c r="BK161" i="8"/>
  <c r="J161" i="8"/>
  <c r="BE161" i="8"/>
  <c r="BI160" i="8"/>
  <c r="BH160" i="8"/>
  <c r="BG160" i="8"/>
  <c r="BF160" i="8"/>
  <c r="T160" i="8"/>
  <c r="R160" i="8"/>
  <c r="P160" i="8"/>
  <c r="BK160" i="8"/>
  <c r="J160" i="8"/>
  <c r="BE160" i="8"/>
  <c r="BI159" i="8"/>
  <c r="BH159" i="8"/>
  <c r="BG159" i="8"/>
  <c r="BF159" i="8"/>
  <c r="T159" i="8"/>
  <c r="R159" i="8"/>
  <c r="P159" i="8"/>
  <c r="BK159" i="8"/>
  <c r="J159" i="8"/>
  <c r="BE159" i="8"/>
  <c r="BI158" i="8"/>
  <c r="BH158" i="8"/>
  <c r="BG158" i="8"/>
  <c r="BF158" i="8"/>
  <c r="T158" i="8"/>
  <c r="R158" i="8"/>
  <c r="P158" i="8"/>
  <c r="BK158" i="8"/>
  <c r="J158" i="8"/>
  <c r="BE158" i="8"/>
  <c r="BI157" i="8"/>
  <c r="BH157" i="8"/>
  <c r="BG157" i="8"/>
  <c r="BF157" i="8"/>
  <c r="T157" i="8"/>
  <c r="R157" i="8"/>
  <c r="P157" i="8"/>
  <c r="BK157" i="8"/>
  <c r="J157" i="8"/>
  <c r="BE157" i="8"/>
  <c r="BI156" i="8"/>
  <c r="BH156" i="8"/>
  <c r="BG156" i="8"/>
  <c r="BF156" i="8"/>
  <c r="T156" i="8"/>
  <c r="R156" i="8"/>
  <c r="P156" i="8"/>
  <c r="BK156" i="8"/>
  <c r="J156" i="8"/>
  <c r="BE156" i="8"/>
  <c r="BI154" i="8"/>
  <c r="BH154" i="8"/>
  <c r="BG154" i="8"/>
  <c r="BF154" i="8"/>
  <c r="T154" i="8"/>
  <c r="R154" i="8"/>
  <c r="P154" i="8"/>
  <c r="BK154" i="8"/>
  <c r="J154" i="8"/>
  <c r="BE154" i="8"/>
  <c r="BI152" i="8"/>
  <c r="BH152" i="8"/>
  <c r="BG152" i="8"/>
  <c r="BF152" i="8"/>
  <c r="T152" i="8"/>
  <c r="R152" i="8"/>
  <c r="P152" i="8"/>
  <c r="BK152" i="8"/>
  <c r="J152" i="8"/>
  <c r="BE152" i="8"/>
  <c r="BI150" i="8"/>
  <c r="BH150" i="8"/>
  <c r="BG150" i="8"/>
  <c r="BF150" i="8"/>
  <c r="T150" i="8"/>
  <c r="R150" i="8"/>
  <c r="P150" i="8"/>
  <c r="BK150" i="8"/>
  <c r="J150" i="8"/>
  <c r="BE150" i="8"/>
  <c r="BI148" i="8"/>
  <c r="BH148" i="8"/>
  <c r="BG148" i="8"/>
  <c r="BF148" i="8"/>
  <c r="T148" i="8"/>
  <c r="R148" i="8"/>
  <c r="P148" i="8"/>
  <c r="BK148" i="8"/>
  <c r="J148" i="8"/>
  <c r="BE148" i="8"/>
  <c r="BI146" i="8"/>
  <c r="BH146" i="8"/>
  <c r="BG146" i="8"/>
  <c r="BF146" i="8"/>
  <c r="T146" i="8"/>
  <c r="R146" i="8"/>
  <c r="P146" i="8"/>
  <c r="BK146" i="8"/>
  <c r="J146" i="8"/>
  <c r="BE146" i="8"/>
  <c r="BI144" i="8"/>
  <c r="BH144" i="8"/>
  <c r="BG144" i="8"/>
  <c r="BF144" i="8"/>
  <c r="T144" i="8"/>
  <c r="R144" i="8"/>
  <c r="P144" i="8"/>
  <c r="BK144" i="8"/>
  <c r="J144" i="8"/>
  <c r="BE144" i="8"/>
  <c r="BI143" i="8"/>
  <c r="BH143" i="8"/>
  <c r="BG143" i="8"/>
  <c r="BF143" i="8"/>
  <c r="T143" i="8"/>
  <c r="R143" i="8"/>
  <c r="P143" i="8"/>
  <c r="BK143" i="8"/>
  <c r="J143" i="8"/>
  <c r="BE143" i="8"/>
  <c r="BI142" i="8"/>
  <c r="BH142" i="8"/>
  <c r="BG142" i="8"/>
  <c r="BF142" i="8"/>
  <c r="T142" i="8"/>
  <c r="R142" i="8"/>
  <c r="P142" i="8"/>
  <c r="BK142" i="8"/>
  <c r="J142" i="8"/>
  <c r="BE142" i="8"/>
  <c r="BI141" i="8"/>
  <c r="BH141" i="8"/>
  <c r="BG141" i="8"/>
  <c r="BF141" i="8"/>
  <c r="T141" i="8"/>
  <c r="T140" i="8"/>
  <c r="R141" i="8"/>
  <c r="R140" i="8"/>
  <c r="P141" i="8"/>
  <c r="P140" i="8"/>
  <c r="BK141" i="8"/>
  <c r="BK140" i="8"/>
  <c r="J140" i="8" s="1"/>
  <c r="J68" i="8" s="1"/>
  <c r="J141" i="8"/>
  <c r="BE141" i="8" s="1"/>
  <c r="BI139" i="8"/>
  <c r="BH139" i="8"/>
  <c r="BG139" i="8"/>
  <c r="BF139" i="8"/>
  <c r="T139" i="8"/>
  <c r="R139" i="8"/>
  <c r="P139" i="8"/>
  <c r="BK139" i="8"/>
  <c r="J139" i="8"/>
  <c r="BE139" i="8"/>
  <c r="BI137" i="8"/>
  <c r="BH137" i="8"/>
  <c r="BG137" i="8"/>
  <c r="BF137" i="8"/>
  <c r="T137" i="8"/>
  <c r="T136" i="8"/>
  <c r="T135" i="8" s="1"/>
  <c r="R137" i="8"/>
  <c r="R136" i="8" s="1"/>
  <c r="R135" i="8" s="1"/>
  <c r="P137" i="8"/>
  <c r="P136" i="8"/>
  <c r="P135" i="8" s="1"/>
  <c r="BK137" i="8"/>
  <c r="BK136" i="8" s="1"/>
  <c r="J137" i="8"/>
  <c r="BE137" i="8"/>
  <c r="BI132" i="8"/>
  <c r="BH132" i="8"/>
  <c r="BG132" i="8"/>
  <c r="BF132" i="8"/>
  <c r="T132" i="8"/>
  <c r="R132" i="8"/>
  <c r="P132" i="8"/>
  <c r="BK132" i="8"/>
  <c r="J132" i="8"/>
  <c r="BE132" i="8"/>
  <c r="BI131" i="8"/>
  <c r="BH131" i="8"/>
  <c r="BG131" i="8"/>
  <c r="BF131" i="8"/>
  <c r="T131" i="8"/>
  <c r="R131" i="8"/>
  <c r="P131" i="8"/>
  <c r="BK131" i="8"/>
  <c r="J131" i="8"/>
  <c r="BE131" i="8"/>
  <c r="BI129" i="8"/>
  <c r="BH129" i="8"/>
  <c r="BG129" i="8"/>
  <c r="BF129" i="8"/>
  <c r="T129" i="8"/>
  <c r="T128" i="8"/>
  <c r="R129" i="8"/>
  <c r="R128" i="8"/>
  <c r="P129" i="8"/>
  <c r="P128" i="8"/>
  <c r="BK129" i="8"/>
  <c r="BK128" i="8"/>
  <c r="J128" i="8" s="1"/>
  <c r="J65" i="8" s="1"/>
  <c r="J129" i="8"/>
  <c r="BE129" i="8" s="1"/>
  <c r="BI126" i="8"/>
  <c r="BH126" i="8"/>
  <c r="BG126" i="8"/>
  <c r="BF126" i="8"/>
  <c r="T126" i="8"/>
  <c r="T125" i="8"/>
  <c r="R126" i="8"/>
  <c r="R125" i="8"/>
  <c r="P126" i="8"/>
  <c r="P125" i="8"/>
  <c r="BK126" i="8"/>
  <c r="BK125" i="8"/>
  <c r="J125" i="8" s="1"/>
  <c r="J64" i="8" s="1"/>
  <c r="J126" i="8"/>
  <c r="BE126" i="8" s="1"/>
  <c r="BI123" i="8"/>
  <c r="BH123" i="8"/>
  <c r="BG123" i="8"/>
  <c r="BF123" i="8"/>
  <c r="T123" i="8"/>
  <c r="T122" i="8"/>
  <c r="R123" i="8"/>
  <c r="R122" i="8"/>
  <c r="P123" i="8"/>
  <c r="P122" i="8"/>
  <c r="BK123" i="8"/>
  <c r="BK122" i="8"/>
  <c r="J122" i="8" s="1"/>
  <c r="J63" i="8" s="1"/>
  <c r="J123" i="8"/>
  <c r="BE123" i="8" s="1"/>
  <c r="BI120" i="8"/>
  <c r="BH120" i="8"/>
  <c r="BG120" i="8"/>
  <c r="BF120" i="8"/>
  <c r="T120" i="8"/>
  <c r="R120" i="8"/>
  <c r="P120" i="8"/>
  <c r="BK120" i="8"/>
  <c r="J120" i="8"/>
  <c r="BE120" i="8"/>
  <c r="BI118" i="8"/>
  <c r="BH118" i="8"/>
  <c r="BG118" i="8"/>
  <c r="BF118" i="8"/>
  <c r="T118" i="8"/>
  <c r="R118" i="8"/>
  <c r="P118" i="8"/>
  <c r="BK118" i="8"/>
  <c r="J118" i="8"/>
  <c r="BE118" i="8"/>
  <c r="BI116" i="8"/>
  <c r="BH116" i="8"/>
  <c r="BG116" i="8"/>
  <c r="BF116" i="8"/>
  <c r="T116" i="8"/>
  <c r="T115" i="8"/>
  <c r="R116" i="8"/>
  <c r="R115" i="8"/>
  <c r="P116" i="8"/>
  <c r="P115" i="8"/>
  <c r="BK116" i="8"/>
  <c r="BK115" i="8"/>
  <c r="J115" i="8" s="1"/>
  <c r="J62" i="8" s="1"/>
  <c r="J116" i="8"/>
  <c r="BE116" i="8" s="1"/>
  <c r="BI112" i="8"/>
  <c r="BH112" i="8"/>
  <c r="BG112" i="8"/>
  <c r="BF112" i="8"/>
  <c r="T112" i="8"/>
  <c r="R112" i="8"/>
  <c r="P112" i="8"/>
  <c r="BK112" i="8"/>
  <c r="J112" i="8"/>
  <c r="BE112" i="8"/>
  <c r="BI110" i="8"/>
  <c r="BH110" i="8"/>
  <c r="BG110" i="8"/>
  <c r="BF110" i="8"/>
  <c r="T110" i="8"/>
  <c r="R110" i="8"/>
  <c r="P110" i="8"/>
  <c r="BK110" i="8"/>
  <c r="J110" i="8"/>
  <c r="BE110" i="8"/>
  <c r="BI108" i="8"/>
  <c r="BH108" i="8"/>
  <c r="BG108" i="8"/>
  <c r="BF108" i="8"/>
  <c r="T108" i="8"/>
  <c r="R108" i="8"/>
  <c r="P108" i="8"/>
  <c r="BK108" i="8"/>
  <c r="J108" i="8"/>
  <c r="BE108" i="8"/>
  <c r="BI106" i="8"/>
  <c r="BH106" i="8"/>
  <c r="BG106" i="8"/>
  <c r="BF106" i="8"/>
  <c r="T106" i="8"/>
  <c r="R106" i="8"/>
  <c r="P106" i="8"/>
  <c r="BK106" i="8"/>
  <c r="J106" i="8"/>
  <c r="BE106" i="8"/>
  <c r="BI104" i="8"/>
  <c r="BH104" i="8"/>
  <c r="BG104" i="8"/>
  <c r="BF104" i="8"/>
  <c r="T104" i="8"/>
  <c r="R104" i="8"/>
  <c r="P104" i="8"/>
  <c r="BK104" i="8"/>
  <c r="J104" i="8"/>
  <c r="BE104" i="8"/>
  <c r="BI102" i="8"/>
  <c r="BH102" i="8"/>
  <c r="BG102" i="8"/>
  <c r="BF102" i="8"/>
  <c r="T102" i="8"/>
  <c r="R102" i="8"/>
  <c r="P102" i="8"/>
  <c r="BK102" i="8"/>
  <c r="J102" i="8"/>
  <c r="BE102" i="8"/>
  <c r="BI99" i="8"/>
  <c r="BH99" i="8"/>
  <c r="BG99" i="8"/>
  <c r="BF99" i="8"/>
  <c r="T99" i="8"/>
  <c r="R99" i="8"/>
  <c r="P99" i="8"/>
  <c r="BK99" i="8"/>
  <c r="J99" i="8"/>
  <c r="BE99" i="8"/>
  <c r="BI97" i="8"/>
  <c r="BH97" i="8"/>
  <c r="BG97" i="8"/>
  <c r="BF97" i="8"/>
  <c r="T97" i="8"/>
  <c r="R97" i="8"/>
  <c r="P97" i="8"/>
  <c r="BK97" i="8"/>
  <c r="J97" i="8"/>
  <c r="BE97" i="8"/>
  <c r="BI95" i="8"/>
  <c r="F37" i="8"/>
  <c r="BD61" i="1" s="1"/>
  <c r="BH95" i="8"/>
  <c r="F36" i="8" s="1"/>
  <c r="BC61" i="1" s="1"/>
  <c r="BG95" i="8"/>
  <c r="F35" i="8"/>
  <c r="BB61" i="1" s="1"/>
  <c r="BF95" i="8"/>
  <c r="J34" i="8" s="1"/>
  <c r="AW61" i="1" s="1"/>
  <c r="T95" i="8"/>
  <c r="T94" i="8"/>
  <c r="T93" i="8" s="1"/>
  <c r="T92" i="8" s="1"/>
  <c r="R95" i="8"/>
  <c r="R94" i="8"/>
  <c r="R93" i="8" s="1"/>
  <c r="R92" i="8" s="1"/>
  <c r="P95" i="8"/>
  <c r="P94" i="8"/>
  <c r="P93" i="8" s="1"/>
  <c r="P92" i="8" s="1"/>
  <c r="AU61" i="1" s="1"/>
  <c r="BK95" i="8"/>
  <c r="BK94" i="8" s="1"/>
  <c r="J95" i="8"/>
  <c r="BE95" i="8" s="1"/>
  <c r="J88" i="8"/>
  <c r="F88" i="8"/>
  <c r="F86" i="8"/>
  <c r="E84" i="8"/>
  <c r="J54" i="8"/>
  <c r="F54" i="8"/>
  <c r="F52" i="8"/>
  <c r="E50" i="8"/>
  <c r="J24" i="8"/>
  <c r="E24" i="8"/>
  <c r="J55" i="8" s="1"/>
  <c r="J23" i="8"/>
  <c r="J18" i="8"/>
  <c r="E18" i="8"/>
  <c r="F89" i="8"/>
  <c r="F55" i="8"/>
  <c r="J17" i="8"/>
  <c r="J12" i="8"/>
  <c r="J86" i="8"/>
  <c r="J52" i="8"/>
  <c r="E7" i="8"/>
  <c r="E48" i="8" s="1"/>
  <c r="J37" i="7"/>
  <c r="J36" i="7"/>
  <c r="AY60" i="1" s="1"/>
  <c r="J35" i="7"/>
  <c r="AX60" i="1" s="1"/>
  <c r="BI91" i="7"/>
  <c r="BH91" i="7"/>
  <c r="BG91" i="7"/>
  <c r="BF91" i="7"/>
  <c r="T91" i="7"/>
  <c r="R91" i="7"/>
  <c r="P91" i="7"/>
  <c r="BK91" i="7"/>
  <c r="J91" i="7"/>
  <c r="BE91" i="7" s="1"/>
  <c r="BI90" i="7"/>
  <c r="BH90" i="7"/>
  <c r="BG90" i="7"/>
  <c r="BF90" i="7"/>
  <c r="T90" i="7"/>
  <c r="R90" i="7"/>
  <c r="P90" i="7"/>
  <c r="BK90" i="7"/>
  <c r="J90" i="7"/>
  <c r="BE90" i="7" s="1"/>
  <c r="BI89" i="7"/>
  <c r="BH89" i="7"/>
  <c r="BG89" i="7"/>
  <c r="BF89" i="7"/>
  <c r="T89" i="7"/>
  <c r="R89" i="7"/>
  <c r="P89" i="7"/>
  <c r="BK89" i="7"/>
  <c r="J89" i="7"/>
  <c r="BE89" i="7" s="1"/>
  <c r="BI87" i="7"/>
  <c r="BH87" i="7"/>
  <c r="BG87" i="7"/>
  <c r="BF87" i="7"/>
  <c r="T87" i="7"/>
  <c r="R87" i="7"/>
  <c r="P87" i="7"/>
  <c r="BK87" i="7"/>
  <c r="J87" i="7"/>
  <c r="BE87" i="7" s="1"/>
  <c r="BI86" i="7"/>
  <c r="BH86" i="7"/>
  <c r="BG86" i="7"/>
  <c r="BF86" i="7"/>
  <c r="T86" i="7"/>
  <c r="R86" i="7"/>
  <c r="P86" i="7"/>
  <c r="BK86" i="7"/>
  <c r="J86" i="7"/>
  <c r="BE86" i="7" s="1"/>
  <c r="BI84" i="7"/>
  <c r="F37" i="7" s="1"/>
  <c r="BD60" i="1" s="1"/>
  <c r="BH84" i="7"/>
  <c r="F36" i="7"/>
  <c r="BC60" i="1" s="1"/>
  <c r="BG84" i="7"/>
  <c r="F35" i="7" s="1"/>
  <c r="BB60" i="1" s="1"/>
  <c r="BF84" i="7"/>
  <c r="J34" i="7"/>
  <c r="AW60" i="1" s="1"/>
  <c r="F34" i="7"/>
  <c r="BA60" i="1" s="1"/>
  <c r="T84" i="7"/>
  <c r="T83" i="7" s="1"/>
  <c r="T82" i="7" s="1"/>
  <c r="T81" i="7" s="1"/>
  <c r="R84" i="7"/>
  <c r="R83" i="7" s="1"/>
  <c r="R82" i="7" s="1"/>
  <c r="R81" i="7" s="1"/>
  <c r="P84" i="7"/>
  <c r="P83" i="7" s="1"/>
  <c r="P82" i="7" s="1"/>
  <c r="P81" i="7" s="1"/>
  <c r="AU60" i="1" s="1"/>
  <c r="BK84" i="7"/>
  <c r="BK83" i="7"/>
  <c r="J83" i="7" s="1"/>
  <c r="J61" i="7" s="1"/>
  <c r="BK82" i="7"/>
  <c r="BK81" i="7" s="1"/>
  <c r="J81" i="7" s="1"/>
  <c r="J84" i="7"/>
  <c r="BE84" i="7"/>
  <c r="J77" i="7"/>
  <c r="F77" i="7"/>
  <c r="F75" i="7"/>
  <c r="E73" i="7"/>
  <c r="J54" i="7"/>
  <c r="F54" i="7"/>
  <c r="F52" i="7"/>
  <c r="E50" i="7"/>
  <c r="J24" i="7"/>
  <c r="E24" i="7"/>
  <c r="J55" i="7" s="1"/>
  <c r="J78" i="7"/>
  <c r="J23" i="7"/>
  <c r="J18" i="7"/>
  <c r="E18" i="7"/>
  <c r="F78" i="7" s="1"/>
  <c r="F55" i="7"/>
  <c r="J17" i="7"/>
  <c r="J12" i="7"/>
  <c r="J75" i="7" s="1"/>
  <c r="J52" i="7"/>
  <c r="E7" i="7"/>
  <c r="E48" i="7" s="1"/>
  <c r="E71" i="7"/>
  <c r="J37" i="6"/>
  <c r="J36" i="6"/>
  <c r="AY59" i="1"/>
  <c r="J35" i="6"/>
  <c r="AX59" i="1"/>
  <c r="BI183" i="6"/>
  <c r="BH183" i="6"/>
  <c r="BG183" i="6"/>
  <c r="BF183" i="6"/>
  <c r="T183" i="6"/>
  <c r="R183" i="6"/>
  <c r="P183" i="6"/>
  <c r="BK183" i="6"/>
  <c r="J183" i="6"/>
  <c r="BE183" i="6"/>
  <c r="BI179" i="6"/>
  <c r="BH179" i="6"/>
  <c r="BG179" i="6"/>
  <c r="BF179" i="6"/>
  <c r="T179" i="6"/>
  <c r="R179" i="6"/>
  <c r="P179" i="6"/>
  <c r="BK179" i="6"/>
  <c r="J179" i="6"/>
  <c r="BE179" i="6"/>
  <c r="BI178" i="6"/>
  <c r="BH178" i="6"/>
  <c r="BG178" i="6"/>
  <c r="BF178" i="6"/>
  <c r="T178" i="6"/>
  <c r="R178" i="6"/>
  <c r="P178" i="6"/>
  <c r="BK178" i="6"/>
  <c r="J178" i="6"/>
  <c r="BE178" i="6"/>
  <c r="BI174" i="6"/>
  <c r="BH174" i="6"/>
  <c r="BG174" i="6"/>
  <c r="BF174" i="6"/>
  <c r="T174" i="6"/>
  <c r="R174" i="6"/>
  <c r="P174" i="6"/>
  <c r="BK174" i="6"/>
  <c r="J174" i="6"/>
  <c r="BE174" i="6"/>
  <c r="BI169" i="6"/>
  <c r="BH169" i="6"/>
  <c r="BG169" i="6"/>
  <c r="BF169" i="6"/>
  <c r="T169" i="6"/>
  <c r="T168" i="6"/>
  <c r="T167" i="6" s="1"/>
  <c r="R169" i="6"/>
  <c r="R168" i="6" s="1"/>
  <c r="R167" i="6" s="1"/>
  <c r="P169" i="6"/>
  <c r="P168" i="6"/>
  <c r="P167" i="6" s="1"/>
  <c r="BK169" i="6"/>
  <c r="BK168" i="6" s="1"/>
  <c r="J169" i="6"/>
  <c r="BE169" i="6"/>
  <c r="BI166" i="6"/>
  <c r="BH166" i="6"/>
  <c r="BG166" i="6"/>
  <c r="BF166" i="6"/>
  <c r="T166" i="6"/>
  <c r="T165" i="6"/>
  <c r="R166" i="6"/>
  <c r="R165" i="6"/>
  <c r="P166" i="6"/>
  <c r="P165" i="6"/>
  <c r="BK166" i="6"/>
  <c r="BK165" i="6"/>
  <c r="J165" i="6" s="1"/>
  <c r="J65" i="6" s="1"/>
  <c r="J166" i="6"/>
  <c r="BE166" i="6" s="1"/>
  <c r="BI164" i="6"/>
  <c r="BH164" i="6"/>
  <c r="BG164" i="6"/>
  <c r="BF164" i="6"/>
  <c r="T164" i="6"/>
  <c r="R164" i="6"/>
  <c r="P164" i="6"/>
  <c r="BK164" i="6"/>
  <c r="J164" i="6"/>
  <c r="BE164" i="6"/>
  <c r="BI163" i="6"/>
  <c r="BH163" i="6"/>
  <c r="BG163" i="6"/>
  <c r="BF163" i="6"/>
  <c r="T163" i="6"/>
  <c r="R163" i="6"/>
  <c r="P163" i="6"/>
  <c r="BK163" i="6"/>
  <c r="J163" i="6"/>
  <c r="BE163" i="6"/>
  <c r="BI160" i="6"/>
  <c r="BH160" i="6"/>
  <c r="BG160" i="6"/>
  <c r="BF160" i="6"/>
  <c r="T160" i="6"/>
  <c r="R160" i="6"/>
  <c r="P160" i="6"/>
  <c r="BK160" i="6"/>
  <c r="J160" i="6"/>
  <c r="BE160" i="6"/>
  <c r="BI159" i="6"/>
  <c r="BH159" i="6"/>
  <c r="BG159" i="6"/>
  <c r="BF159" i="6"/>
  <c r="T159" i="6"/>
  <c r="T158" i="6"/>
  <c r="R159" i="6"/>
  <c r="R158" i="6"/>
  <c r="P159" i="6"/>
  <c r="P158" i="6"/>
  <c r="BK159" i="6"/>
  <c r="BK158" i="6"/>
  <c r="J158" i="6" s="1"/>
  <c r="J64" i="6" s="1"/>
  <c r="J159" i="6"/>
  <c r="BE159" i="6" s="1"/>
  <c r="BI154" i="6"/>
  <c r="BH154" i="6"/>
  <c r="BG154" i="6"/>
  <c r="BF154" i="6"/>
  <c r="T154" i="6"/>
  <c r="R154" i="6"/>
  <c r="P154" i="6"/>
  <c r="BK154" i="6"/>
  <c r="BK149" i="6" s="1"/>
  <c r="J149" i="6" s="1"/>
  <c r="J63" i="6" s="1"/>
  <c r="J154" i="6"/>
  <c r="BE154" i="6"/>
  <c r="BI150" i="6"/>
  <c r="BH150" i="6"/>
  <c r="BG150" i="6"/>
  <c r="BF150" i="6"/>
  <c r="T150" i="6"/>
  <c r="T149" i="6"/>
  <c r="R150" i="6"/>
  <c r="R149" i="6"/>
  <c r="P150" i="6"/>
  <c r="P149" i="6"/>
  <c r="BK150" i="6"/>
  <c r="J150" i="6"/>
  <c r="BE150" i="6" s="1"/>
  <c r="BI148" i="6"/>
  <c r="BH148" i="6"/>
  <c r="BG148" i="6"/>
  <c r="BF148" i="6"/>
  <c r="T148" i="6"/>
  <c r="R148" i="6"/>
  <c r="P148" i="6"/>
  <c r="BK148" i="6"/>
  <c r="J148" i="6"/>
  <c r="BE148" i="6"/>
  <c r="BI144" i="6"/>
  <c r="BH144" i="6"/>
  <c r="BG144" i="6"/>
  <c r="BF144" i="6"/>
  <c r="T144" i="6"/>
  <c r="R144" i="6"/>
  <c r="P144" i="6"/>
  <c r="BK144" i="6"/>
  <c r="J144" i="6"/>
  <c r="BE144" i="6"/>
  <c r="BI138" i="6"/>
  <c r="BH138" i="6"/>
  <c r="BG138" i="6"/>
  <c r="BF138" i="6"/>
  <c r="T138" i="6"/>
  <c r="R138" i="6"/>
  <c r="P138" i="6"/>
  <c r="BK138" i="6"/>
  <c r="J138" i="6"/>
  <c r="BE138" i="6"/>
  <c r="BI135" i="6"/>
  <c r="BH135" i="6"/>
  <c r="BG135" i="6"/>
  <c r="BF135" i="6"/>
  <c r="T135" i="6"/>
  <c r="R135" i="6"/>
  <c r="P135" i="6"/>
  <c r="BK135" i="6"/>
  <c r="J135" i="6"/>
  <c r="BE135" i="6"/>
  <c r="BI131" i="6"/>
  <c r="BH131" i="6"/>
  <c r="BG131" i="6"/>
  <c r="BF131" i="6"/>
  <c r="T131" i="6"/>
  <c r="R131" i="6"/>
  <c r="P131" i="6"/>
  <c r="BK131" i="6"/>
  <c r="J131" i="6"/>
  <c r="BE131" i="6"/>
  <c r="BI126" i="6"/>
  <c r="BH126" i="6"/>
  <c r="BG126" i="6"/>
  <c r="BF126" i="6"/>
  <c r="T126" i="6"/>
  <c r="R126" i="6"/>
  <c r="P126" i="6"/>
  <c r="BK126" i="6"/>
  <c r="J126" i="6"/>
  <c r="BE126" i="6"/>
  <c r="BI123" i="6"/>
  <c r="BH123" i="6"/>
  <c r="BG123" i="6"/>
  <c r="BF123" i="6"/>
  <c r="T123" i="6"/>
  <c r="R123" i="6"/>
  <c r="P123" i="6"/>
  <c r="BK123" i="6"/>
  <c r="J123" i="6"/>
  <c r="BE123" i="6"/>
  <c r="BI122" i="6"/>
  <c r="BH122" i="6"/>
  <c r="BG122" i="6"/>
  <c r="BF122" i="6"/>
  <c r="T122" i="6"/>
  <c r="R122" i="6"/>
  <c r="P122" i="6"/>
  <c r="BK122" i="6"/>
  <c r="J122" i="6"/>
  <c r="BE122" i="6"/>
  <c r="BI119" i="6"/>
  <c r="BH119" i="6"/>
  <c r="BG119" i="6"/>
  <c r="BF119" i="6"/>
  <c r="T119" i="6"/>
  <c r="R119" i="6"/>
  <c r="P119" i="6"/>
  <c r="BK119" i="6"/>
  <c r="J119" i="6"/>
  <c r="BE119" i="6"/>
  <c r="BI114" i="6"/>
  <c r="BH114" i="6"/>
  <c r="BG114" i="6"/>
  <c r="BF114" i="6"/>
  <c r="T114" i="6"/>
  <c r="T113" i="6"/>
  <c r="R114" i="6"/>
  <c r="R113" i="6"/>
  <c r="P114" i="6"/>
  <c r="P113" i="6"/>
  <c r="BK114" i="6"/>
  <c r="BK113" i="6"/>
  <c r="J113" i="6" s="1"/>
  <c r="J62" i="6" s="1"/>
  <c r="J114" i="6"/>
  <c r="BE114" i="6" s="1"/>
  <c r="BI108" i="6"/>
  <c r="BH108" i="6"/>
  <c r="BG108" i="6"/>
  <c r="BF108" i="6"/>
  <c r="T108" i="6"/>
  <c r="R108" i="6"/>
  <c r="P108" i="6"/>
  <c r="BK108" i="6"/>
  <c r="J108" i="6"/>
  <c r="BE108" i="6"/>
  <c r="BI105" i="6"/>
  <c r="BH105" i="6"/>
  <c r="BG105" i="6"/>
  <c r="BF105" i="6"/>
  <c r="T105" i="6"/>
  <c r="R105" i="6"/>
  <c r="P105" i="6"/>
  <c r="BK105" i="6"/>
  <c r="J105" i="6"/>
  <c r="BE105" i="6"/>
  <c r="BI104" i="6"/>
  <c r="BH104" i="6"/>
  <c r="BG104" i="6"/>
  <c r="BF104" i="6"/>
  <c r="T104" i="6"/>
  <c r="R104" i="6"/>
  <c r="P104" i="6"/>
  <c r="BK104" i="6"/>
  <c r="J104" i="6"/>
  <c r="BE104" i="6"/>
  <c r="BI103" i="6"/>
  <c r="BH103" i="6"/>
  <c r="BG103" i="6"/>
  <c r="BF103" i="6"/>
  <c r="T103" i="6"/>
  <c r="R103" i="6"/>
  <c r="P103" i="6"/>
  <c r="BK103" i="6"/>
  <c r="J103" i="6"/>
  <c r="BE103" i="6"/>
  <c r="BI100" i="6"/>
  <c r="BH100" i="6"/>
  <c r="BG100" i="6"/>
  <c r="BF100" i="6"/>
  <c r="T100" i="6"/>
  <c r="R100" i="6"/>
  <c r="P100" i="6"/>
  <c r="BK100" i="6"/>
  <c r="J100" i="6"/>
  <c r="BE100" i="6"/>
  <c r="BI99" i="6"/>
  <c r="BH99" i="6"/>
  <c r="BG99" i="6"/>
  <c r="BF99" i="6"/>
  <c r="T99" i="6"/>
  <c r="R99" i="6"/>
  <c r="R89" i="6" s="1"/>
  <c r="R88" i="6" s="1"/>
  <c r="R87" i="6" s="1"/>
  <c r="P99" i="6"/>
  <c r="BK99" i="6"/>
  <c r="J99" i="6"/>
  <c r="BE99" i="6"/>
  <c r="BI94" i="6"/>
  <c r="BH94" i="6"/>
  <c r="BG94" i="6"/>
  <c r="BF94" i="6"/>
  <c r="T94" i="6"/>
  <c r="R94" i="6"/>
  <c r="P94" i="6"/>
  <c r="BK94" i="6"/>
  <c r="J94" i="6"/>
  <c r="BE94" i="6"/>
  <c r="BI90" i="6"/>
  <c r="F37" i="6"/>
  <c r="BD59" i="1" s="1"/>
  <c r="BH90" i="6"/>
  <c r="F36" i="6" s="1"/>
  <c r="BC59" i="1" s="1"/>
  <c r="BG90" i="6"/>
  <c r="F35" i="6"/>
  <c r="BB59" i="1" s="1"/>
  <c r="BF90" i="6"/>
  <c r="F34" i="6" s="1"/>
  <c r="BA59" i="1" s="1"/>
  <c r="T90" i="6"/>
  <c r="T89" i="6"/>
  <c r="T88" i="6" s="1"/>
  <c r="R90" i="6"/>
  <c r="P90" i="6"/>
  <c r="P89" i="6"/>
  <c r="P88" i="6" s="1"/>
  <c r="P87" i="6" s="1"/>
  <c r="AU59" i="1" s="1"/>
  <c r="BK90" i="6"/>
  <c r="BK89" i="6" s="1"/>
  <c r="J90" i="6"/>
  <c r="BE90" i="6" s="1"/>
  <c r="J83" i="6"/>
  <c r="F83" i="6"/>
  <c r="F81" i="6"/>
  <c r="E79" i="6"/>
  <c r="J54" i="6"/>
  <c r="F54" i="6"/>
  <c r="F52" i="6"/>
  <c r="E50" i="6"/>
  <c r="J24" i="6"/>
  <c r="E24" i="6"/>
  <c r="J84" i="6" s="1"/>
  <c r="J55" i="6"/>
  <c r="J23" i="6"/>
  <c r="J18" i="6"/>
  <c r="E18" i="6"/>
  <c r="F84" i="6"/>
  <c r="F55" i="6"/>
  <c r="J17" i="6"/>
  <c r="J12" i="6"/>
  <c r="J81" i="6"/>
  <c r="J52" i="6"/>
  <c r="E7" i="6"/>
  <c r="E77" i="6" s="1"/>
  <c r="E48" i="6"/>
  <c r="J37" i="5"/>
  <c r="J36" i="5"/>
  <c r="AY58" i="1" s="1"/>
  <c r="J35" i="5"/>
  <c r="AX58" i="1" s="1"/>
  <c r="BI340" i="5"/>
  <c r="BH340" i="5"/>
  <c r="BG340" i="5"/>
  <c r="BF340" i="5"/>
  <c r="T340" i="5"/>
  <c r="R340" i="5"/>
  <c r="P340" i="5"/>
  <c r="BK340" i="5"/>
  <c r="J340" i="5"/>
  <c r="BE340" i="5" s="1"/>
  <c r="BI339" i="5"/>
  <c r="BH339" i="5"/>
  <c r="BG339" i="5"/>
  <c r="BF339" i="5"/>
  <c r="T339" i="5"/>
  <c r="R339" i="5"/>
  <c r="P339" i="5"/>
  <c r="BK339" i="5"/>
  <c r="J339" i="5"/>
  <c r="BE339" i="5" s="1"/>
  <c r="BI337" i="5"/>
  <c r="BH337" i="5"/>
  <c r="BG337" i="5"/>
  <c r="BF337" i="5"/>
  <c r="T337" i="5"/>
  <c r="R337" i="5"/>
  <c r="P337" i="5"/>
  <c r="BK337" i="5"/>
  <c r="J337" i="5"/>
  <c r="BE337" i="5" s="1"/>
  <c r="BI335" i="5"/>
  <c r="BH335" i="5"/>
  <c r="BG335" i="5"/>
  <c r="BF335" i="5"/>
  <c r="T335" i="5"/>
  <c r="R335" i="5"/>
  <c r="P335" i="5"/>
  <c r="BK335" i="5"/>
  <c r="J335" i="5"/>
  <c r="BE335" i="5" s="1"/>
  <c r="BI333" i="5"/>
  <c r="BH333" i="5"/>
  <c r="BG333" i="5"/>
  <c r="BF333" i="5"/>
  <c r="T333" i="5"/>
  <c r="R333" i="5"/>
  <c r="P333" i="5"/>
  <c r="BK333" i="5"/>
  <c r="J333" i="5"/>
  <c r="BE333" i="5" s="1"/>
  <c r="BI332" i="5"/>
  <c r="BH332" i="5"/>
  <c r="BG332" i="5"/>
  <c r="BF332" i="5"/>
  <c r="T332" i="5"/>
  <c r="R332" i="5"/>
  <c r="P332" i="5"/>
  <c r="BK332" i="5"/>
  <c r="J332" i="5"/>
  <c r="BE332" i="5" s="1"/>
  <c r="BI330" i="5"/>
  <c r="BH330" i="5"/>
  <c r="BG330" i="5"/>
  <c r="BF330" i="5"/>
  <c r="T330" i="5"/>
  <c r="R330" i="5"/>
  <c r="P330" i="5"/>
  <c r="BK330" i="5"/>
  <c r="J330" i="5"/>
  <c r="BE330" i="5" s="1"/>
  <c r="BI329" i="5"/>
  <c r="BH329" i="5"/>
  <c r="BG329" i="5"/>
  <c r="BF329" i="5"/>
  <c r="T329" i="5"/>
  <c r="R329" i="5"/>
  <c r="P329" i="5"/>
  <c r="BK329" i="5"/>
  <c r="J329" i="5"/>
  <c r="BE329" i="5" s="1"/>
  <c r="BI327" i="5"/>
  <c r="BH327" i="5"/>
  <c r="BG327" i="5"/>
  <c r="BF327" i="5"/>
  <c r="T327" i="5"/>
  <c r="T326" i="5" s="1"/>
  <c r="T325" i="5" s="1"/>
  <c r="R327" i="5"/>
  <c r="R326" i="5"/>
  <c r="R325" i="5" s="1"/>
  <c r="P327" i="5"/>
  <c r="P326" i="5" s="1"/>
  <c r="P325" i="5" s="1"/>
  <c r="BK327" i="5"/>
  <c r="BK326" i="5"/>
  <c r="BK325" i="5" s="1"/>
  <c r="J325" i="5" s="1"/>
  <c r="J71" i="5" s="1"/>
  <c r="J327" i="5"/>
  <c r="BE327" i="5" s="1"/>
  <c r="BI324" i="5"/>
  <c r="BH324" i="5"/>
  <c r="BG324" i="5"/>
  <c r="BF324" i="5"/>
  <c r="T324" i="5"/>
  <c r="T323" i="5" s="1"/>
  <c r="R324" i="5"/>
  <c r="R323" i="5" s="1"/>
  <c r="P324" i="5"/>
  <c r="P323" i="5" s="1"/>
  <c r="BK324" i="5"/>
  <c r="BK323" i="5" s="1"/>
  <c r="J323" i="5" s="1"/>
  <c r="J70" i="5" s="1"/>
  <c r="J324" i="5"/>
  <c r="BE324" i="5"/>
  <c r="BI320" i="5"/>
  <c r="BH320" i="5"/>
  <c r="BG320" i="5"/>
  <c r="BF320" i="5"/>
  <c r="T320" i="5"/>
  <c r="R320" i="5"/>
  <c r="P320" i="5"/>
  <c r="BK320" i="5"/>
  <c r="J320" i="5"/>
  <c r="BE320" i="5" s="1"/>
  <c r="BI319" i="5"/>
  <c r="BH319" i="5"/>
  <c r="BG319" i="5"/>
  <c r="BF319" i="5"/>
  <c r="T319" i="5"/>
  <c r="R319" i="5"/>
  <c r="P319" i="5"/>
  <c r="BK319" i="5"/>
  <c r="J319" i="5"/>
  <c r="BE319" i="5" s="1"/>
  <c r="BI317" i="5"/>
  <c r="BH317" i="5"/>
  <c r="BG317" i="5"/>
  <c r="BF317" i="5"/>
  <c r="T317" i="5"/>
  <c r="R317" i="5"/>
  <c r="P317" i="5"/>
  <c r="BK317" i="5"/>
  <c r="J317" i="5"/>
  <c r="BE317" i="5" s="1"/>
  <c r="BI315" i="5"/>
  <c r="BH315" i="5"/>
  <c r="BG315" i="5"/>
  <c r="BF315" i="5"/>
  <c r="T315" i="5"/>
  <c r="R315" i="5"/>
  <c r="P315" i="5"/>
  <c r="BK315" i="5"/>
  <c r="J315" i="5"/>
  <c r="BE315" i="5" s="1"/>
  <c r="BI313" i="5"/>
  <c r="BH313" i="5"/>
  <c r="BG313" i="5"/>
  <c r="BF313" i="5"/>
  <c r="T313" i="5"/>
  <c r="R313" i="5"/>
  <c r="P313" i="5"/>
  <c r="BK313" i="5"/>
  <c r="J313" i="5"/>
  <c r="BE313" i="5" s="1"/>
  <c r="BI311" i="5"/>
  <c r="BH311" i="5"/>
  <c r="BG311" i="5"/>
  <c r="BF311" i="5"/>
  <c r="T311" i="5"/>
  <c r="R311" i="5"/>
  <c r="P311" i="5"/>
  <c r="BK311" i="5"/>
  <c r="J311" i="5"/>
  <c r="BE311" i="5" s="1"/>
  <c r="BI309" i="5"/>
  <c r="BH309" i="5"/>
  <c r="BG309" i="5"/>
  <c r="BF309" i="5"/>
  <c r="T309" i="5"/>
  <c r="T308" i="5" s="1"/>
  <c r="R309" i="5"/>
  <c r="R308" i="5" s="1"/>
  <c r="P309" i="5"/>
  <c r="P308" i="5" s="1"/>
  <c r="BK309" i="5"/>
  <c r="BK308" i="5" s="1"/>
  <c r="J308" i="5" s="1"/>
  <c r="J69" i="5" s="1"/>
  <c r="J309" i="5"/>
  <c r="BE309" i="5"/>
  <c r="BI306" i="5"/>
  <c r="BH306" i="5"/>
  <c r="BG306" i="5"/>
  <c r="BF306" i="5"/>
  <c r="T306" i="5"/>
  <c r="R306" i="5"/>
  <c r="P306" i="5"/>
  <c r="BK306" i="5"/>
  <c r="J306" i="5"/>
  <c r="BE306" i="5" s="1"/>
  <c r="BI304" i="5"/>
  <c r="BH304" i="5"/>
  <c r="BG304" i="5"/>
  <c r="BF304" i="5"/>
  <c r="T304" i="5"/>
  <c r="R304" i="5"/>
  <c r="P304" i="5"/>
  <c r="BK304" i="5"/>
  <c r="J304" i="5"/>
  <c r="BE304" i="5" s="1"/>
  <c r="BI302" i="5"/>
  <c r="BH302" i="5"/>
  <c r="BG302" i="5"/>
  <c r="BF302" i="5"/>
  <c r="T302" i="5"/>
  <c r="R302" i="5"/>
  <c r="P302" i="5"/>
  <c r="BK302" i="5"/>
  <c r="J302" i="5"/>
  <c r="BE302" i="5" s="1"/>
  <c r="BI300" i="5"/>
  <c r="BH300" i="5"/>
  <c r="BG300" i="5"/>
  <c r="BF300" i="5"/>
  <c r="T300" i="5"/>
  <c r="R300" i="5"/>
  <c r="P300" i="5"/>
  <c r="BK300" i="5"/>
  <c r="J300" i="5"/>
  <c r="BE300" i="5" s="1"/>
  <c r="BI298" i="5"/>
  <c r="BH298" i="5"/>
  <c r="BG298" i="5"/>
  <c r="BF298" i="5"/>
  <c r="T298" i="5"/>
  <c r="R298" i="5"/>
  <c r="P298" i="5"/>
  <c r="BK298" i="5"/>
  <c r="J298" i="5"/>
  <c r="BE298" i="5" s="1"/>
  <c r="BI296" i="5"/>
  <c r="BH296" i="5"/>
  <c r="BG296" i="5"/>
  <c r="BF296" i="5"/>
  <c r="T296" i="5"/>
  <c r="R296" i="5"/>
  <c r="P296" i="5"/>
  <c r="BK296" i="5"/>
  <c r="J296" i="5"/>
  <c r="BE296" i="5" s="1"/>
  <c r="BI294" i="5"/>
  <c r="BH294" i="5"/>
  <c r="BG294" i="5"/>
  <c r="BF294" i="5"/>
  <c r="T294" i="5"/>
  <c r="R294" i="5"/>
  <c r="P294" i="5"/>
  <c r="BK294" i="5"/>
  <c r="J294" i="5"/>
  <c r="BE294" i="5" s="1"/>
  <c r="BI292" i="5"/>
  <c r="BH292" i="5"/>
  <c r="BG292" i="5"/>
  <c r="BF292" i="5"/>
  <c r="T292" i="5"/>
  <c r="R292" i="5"/>
  <c r="P292" i="5"/>
  <c r="BK292" i="5"/>
  <c r="J292" i="5"/>
  <c r="BE292" i="5" s="1"/>
  <c r="BI290" i="5"/>
  <c r="BH290" i="5"/>
  <c r="BG290" i="5"/>
  <c r="BF290" i="5"/>
  <c r="T290" i="5"/>
  <c r="R290" i="5"/>
  <c r="P290" i="5"/>
  <c r="BK290" i="5"/>
  <c r="J290" i="5"/>
  <c r="BE290" i="5" s="1"/>
  <c r="BI288" i="5"/>
  <c r="BH288" i="5"/>
  <c r="BG288" i="5"/>
  <c r="BF288" i="5"/>
  <c r="T288" i="5"/>
  <c r="R288" i="5"/>
  <c r="P288" i="5"/>
  <c r="BK288" i="5"/>
  <c r="J288" i="5"/>
  <c r="BE288" i="5" s="1"/>
  <c r="BI285" i="5"/>
  <c r="BH285" i="5"/>
  <c r="BG285" i="5"/>
  <c r="BF285" i="5"/>
  <c r="T285" i="5"/>
  <c r="R285" i="5"/>
  <c r="P285" i="5"/>
  <c r="BK285" i="5"/>
  <c r="J285" i="5"/>
  <c r="BE285" i="5" s="1"/>
  <c r="BI282" i="5"/>
  <c r="BH282" i="5"/>
  <c r="BG282" i="5"/>
  <c r="BF282" i="5"/>
  <c r="T282" i="5"/>
  <c r="T281" i="5" s="1"/>
  <c r="R282" i="5"/>
  <c r="R281" i="5" s="1"/>
  <c r="P282" i="5"/>
  <c r="BK282" i="5"/>
  <c r="BK281" i="5" s="1"/>
  <c r="J281" i="5"/>
  <c r="J68" i="5" s="1"/>
  <c r="J282" i="5"/>
  <c r="BE282" i="5"/>
  <c r="BI279" i="5"/>
  <c r="BH279" i="5"/>
  <c r="BG279" i="5"/>
  <c r="BF279" i="5"/>
  <c r="T279" i="5"/>
  <c r="R279" i="5"/>
  <c r="P279" i="5"/>
  <c r="BK279" i="5"/>
  <c r="J279" i="5"/>
  <c r="BE279" i="5" s="1"/>
  <c r="BI277" i="5"/>
  <c r="BH277" i="5"/>
  <c r="BG277" i="5"/>
  <c r="BF277" i="5"/>
  <c r="T277" i="5"/>
  <c r="R277" i="5"/>
  <c r="P277" i="5"/>
  <c r="BK277" i="5"/>
  <c r="J277" i="5"/>
  <c r="BE277" i="5" s="1"/>
  <c r="BI275" i="5"/>
  <c r="BH275" i="5"/>
  <c r="BG275" i="5"/>
  <c r="BF275" i="5"/>
  <c r="T275" i="5"/>
  <c r="R275" i="5"/>
  <c r="P275" i="5"/>
  <c r="BK275" i="5"/>
  <c r="J275" i="5"/>
  <c r="BE275" i="5" s="1"/>
  <c r="BI274" i="5"/>
  <c r="BH274" i="5"/>
  <c r="BG274" i="5"/>
  <c r="BF274" i="5"/>
  <c r="T274" i="5"/>
  <c r="R274" i="5"/>
  <c r="P274" i="5"/>
  <c r="BK274" i="5"/>
  <c r="J274" i="5"/>
  <c r="BE274" i="5" s="1"/>
  <c r="BI272" i="5"/>
  <c r="BH272" i="5"/>
  <c r="BG272" i="5"/>
  <c r="BF272" i="5"/>
  <c r="T272" i="5"/>
  <c r="R272" i="5"/>
  <c r="P272" i="5"/>
  <c r="BK272" i="5"/>
  <c r="J272" i="5"/>
  <c r="BE272" i="5" s="1"/>
  <c r="BI271" i="5"/>
  <c r="BH271" i="5"/>
  <c r="BG271" i="5"/>
  <c r="BF271" i="5"/>
  <c r="T271" i="5"/>
  <c r="R271" i="5"/>
  <c r="P271" i="5"/>
  <c r="BK271" i="5"/>
  <c r="J271" i="5"/>
  <c r="BE271" i="5" s="1"/>
  <c r="BI269" i="5"/>
  <c r="BH269" i="5"/>
  <c r="BG269" i="5"/>
  <c r="BF269" i="5"/>
  <c r="T269" i="5"/>
  <c r="R269" i="5"/>
  <c r="P269" i="5"/>
  <c r="BK269" i="5"/>
  <c r="J269" i="5"/>
  <c r="BE269" i="5" s="1"/>
  <c r="BI267" i="5"/>
  <c r="BH267" i="5"/>
  <c r="BG267" i="5"/>
  <c r="BF267" i="5"/>
  <c r="T267" i="5"/>
  <c r="R267" i="5"/>
  <c r="P267" i="5"/>
  <c r="BK267" i="5"/>
  <c r="J267" i="5"/>
  <c r="BE267" i="5"/>
  <c r="BI264" i="5"/>
  <c r="BH264" i="5"/>
  <c r="BG264" i="5"/>
  <c r="BF264" i="5"/>
  <c r="T264" i="5"/>
  <c r="R264" i="5"/>
  <c r="P264" i="5"/>
  <c r="BK264" i="5"/>
  <c r="J264" i="5"/>
  <c r="BE264" i="5" s="1"/>
  <c r="BI262" i="5"/>
  <c r="BH262" i="5"/>
  <c r="BG262" i="5"/>
  <c r="BF262" i="5"/>
  <c r="T262" i="5"/>
  <c r="R262" i="5"/>
  <c r="P262" i="5"/>
  <c r="BK262" i="5"/>
  <c r="J262" i="5"/>
  <c r="BE262" i="5"/>
  <c r="BI259" i="5"/>
  <c r="BH259" i="5"/>
  <c r="BG259" i="5"/>
  <c r="BF259" i="5"/>
  <c r="T259" i="5"/>
  <c r="T258" i="5" s="1"/>
  <c r="R259" i="5"/>
  <c r="R258" i="5"/>
  <c r="P259" i="5"/>
  <c r="P258" i="5" s="1"/>
  <c r="BK259" i="5"/>
  <c r="BK258" i="5"/>
  <c r="J258" i="5"/>
  <c r="J67" i="5" s="1"/>
  <c r="J259" i="5"/>
  <c r="BE259" i="5"/>
  <c r="BI256" i="5"/>
  <c r="BH256" i="5"/>
  <c r="BG256" i="5"/>
  <c r="BF256" i="5"/>
  <c r="T256" i="5"/>
  <c r="R256" i="5"/>
  <c r="P256" i="5"/>
  <c r="BK256" i="5"/>
  <c r="J256" i="5"/>
  <c r="BE256" i="5" s="1"/>
  <c r="BI255" i="5"/>
  <c r="BH255" i="5"/>
  <c r="BG255" i="5"/>
  <c r="BF255" i="5"/>
  <c r="T255" i="5"/>
  <c r="R255" i="5"/>
  <c r="P255" i="5"/>
  <c r="BK255" i="5"/>
  <c r="J255" i="5"/>
  <c r="BE255" i="5"/>
  <c r="BI253" i="5"/>
  <c r="BH253" i="5"/>
  <c r="BG253" i="5"/>
  <c r="BF253" i="5"/>
  <c r="T253" i="5"/>
  <c r="R253" i="5"/>
  <c r="P253" i="5"/>
  <c r="BK253" i="5"/>
  <c r="J253" i="5"/>
  <c r="BE253" i="5" s="1"/>
  <c r="BI251" i="5"/>
  <c r="BH251" i="5"/>
  <c r="BG251" i="5"/>
  <c r="BF251" i="5"/>
  <c r="T251" i="5"/>
  <c r="R251" i="5"/>
  <c r="P251" i="5"/>
  <c r="BK251" i="5"/>
  <c r="J251" i="5"/>
  <c r="BE251" i="5"/>
  <c r="BI249" i="5"/>
  <c r="BH249" i="5"/>
  <c r="BG249" i="5"/>
  <c r="BF249" i="5"/>
  <c r="T249" i="5"/>
  <c r="R249" i="5"/>
  <c r="P249" i="5"/>
  <c r="BK249" i="5"/>
  <c r="J249" i="5"/>
  <c r="BE249" i="5" s="1"/>
  <c r="BI247" i="5"/>
  <c r="BH247" i="5"/>
  <c r="BG247" i="5"/>
  <c r="BF247" i="5"/>
  <c r="T247" i="5"/>
  <c r="R247" i="5"/>
  <c r="P247" i="5"/>
  <c r="BK247" i="5"/>
  <c r="J247" i="5"/>
  <c r="BE247" i="5"/>
  <c r="BI245" i="5"/>
  <c r="BH245" i="5"/>
  <c r="BG245" i="5"/>
  <c r="BF245" i="5"/>
  <c r="T245" i="5"/>
  <c r="R245" i="5"/>
  <c r="P245" i="5"/>
  <c r="BK245" i="5"/>
  <c r="J245" i="5"/>
  <c r="BE245" i="5" s="1"/>
  <c r="BI243" i="5"/>
  <c r="BH243" i="5"/>
  <c r="BG243" i="5"/>
  <c r="BF243" i="5"/>
  <c r="T243" i="5"/>
  <c r="R243" i="5"/>
  <c r="P243" i="5"/>
  <c r="BK243" i="5"/>
  <c r="J243" i="5"/>
  <c r="BE243" i="5"/>
  <c r="BI241" i="5"/>
  <c r="BH241" i="5"/>
  <c r="BG241" i="5"/>
  <c r="BF241" i="5"/>
  <c r="T241" i="5"/>
  <c r="R241" i="5"/>
  <c r="P241" i="5"/>
  <c r="BK241" i="5"/>
  <c r="J241" i="5"/>
  <c r="BE241" i="5" s="1"/>
  <c r="BI239" i="5"/>
  <c r="BH239" i="5"/>
  <c r="BG239" i="5"/>
  <c r="BF239" i="5"/>
  <c r="T239" i="5"/>
  <c r="R239" i="5"/>
  <c r="P239" i="5"/>
  <c r="BK239" i="5"/>
  <c r="J239" i="5"/>
  <c r="BE239" i="5"/>
  <c r="BI236" i="5"/>
  <c r="BH236" i="5"/>
  <c r="BG236" i="5"/>
  <c r="BF236" i="5"/>
  <c r="T236" i="5"/>
  <c r="R236" i="5"/>
  <c r="P236" i="5"/>
  <c r="BK236" i="5"/>
  <c r="J236" i="5"/>
  <c r="BE236" i="5" s="1"/>
  <c r="BI233" i="5"/>
  <c r="BH233" i="5"/>
  <c r="BG233" i="5"/>
  <c r="BF233" i="5"/>
  <c r="T233" i="5"/>
  <c r="R233" i="5"/>
  <c r="P233" i="5"/>
  <c r="BK233" i="5"/>
  <c r="J233" i="5"/>
  <c r="BE233" i="5"/>
  <c r="BI231" i="5"/>
  <c r="BH231" i="5"/>
  <c r="BG231" i="5"/>
  <c r="BF231" i="5"/>
  <c r="T231" i="5"/>
  <c r="R231" i="5"/>
  <c r="P231" i="5"/>
  <c r="BK231" i="5"/>
  <c r="J231" i="5"/>
  <c r="BE231" i="5" s="1"/>
  <c r="BI229" i="5"/>
  <c r="BH229" i="5"/>
  <c r="BG229" i="5"/>
  <c r="BF229" i="5"/>
  <c r="T229" i="5"/>
  <c r="R229" i="5"/>
  <c r="P229" i="5"/>
  <c r="BK229" i="5"/>
  <c r="J229" i="5"/>
  <c r="BE229" i="5"/>
  <c r="BI223" i="5"/>
  <c r="BH223" i="5"/>
  <c r="BG223" i="5"/>
  <c r="BF223" i="5"/>
  <c r="T223" i="5"/>
  <c r="R223" i="5"/>
  <c r="R222" i="5"/>
  <c r="P223" i="5"/>
  <c r="BK223" i="5"/>
  <c r="BK222" i="5"/>
  <c r="J222" i="5" s="1"/>
  <c r="J66" i="5" s="1"/>
  <c r="J223" i="5"/>
  <c r="BE223" i="5"/>
  <c r="BI220" i="5"/>
  <c r="BH220" i="5"/>
  <c r="BG220" i="5"/>
  <c r="BF220" i="5"/>
  <c r="T220" i="5"/>
  <c r="T219" i="5" s="1"/>
  <c r="R220" i="5"/>
  <c r="R219" i="5"/>
  <c r="P220" i="5"/>
  <c r="P219" i="5" s="1"/>
  <c r="BK220" i="5"/>
  <c r="BK219" i="5"/>
  <c r="J219" i="5" s="1"/>
  <c r="J65" i="5" s="1"/>
  <c r="J220" i="5"/>
  <c r="BE220" i="5"/>
  <c r="BI217" i="5"/>
  <c r="BH217" i="5"/>
  <c r="BG217" i="5"/>
  <c r="BF217" i="5"/>
  <c r="T217" i="5"/>
  <c r="R217" i="5"/>
  <c r="P217" i="5"/>
  <c r="BK217" i="5"/>
  <c r="J217" i="5"/>
  <c r="BE217" i="5" s="1"/>
  <c r="BI214" i="5"/>
  <c r="BH214" i="5"/>
  <c r="BG214" i="5"/>
  <c r="BF214" i="5"/>
  <c r="T214" i="5"/>
  <c r="R214" i="5"/>
  <c r="P214" i="5"/>
  <c r="BK214" i="5"/>
  <c r="J214" i="5"/>
  <c r="BE214" i="5"/>
  <c r="BI211" i="5"/>
  <c r="BH211" i="5"/>
  <c r="BG211" i="5"/>
  <c r="BF211" i="5"/>
  <c r="T211" i="5"/>
  <c r="R211" i="5"/>
  <c r="P211" i="5"/>
  <c r="BK211" i="5"/>
  <c r="J211" i="5"/>
  <c r="BE211" i="5" s="1"/>
  <c r="BI209" i="5"/>
  <c r="BH209" i="5"/>
  <c r="BG209" i="5"/>
  <c r="BF209" i="5"/>
  <c r="T209" i="5"/>
  <c r="R209" i="5"/>
  <c r="P209" i="5"/>
  <c r="BK209" i="5"/>
  <c r="J209" i="5"/>
  <c r="BE209" i="5"/>
  <c r="BI206" i="5"/>
  <c r="BH206" i="5"/>
  <c r="BG206" i="5"/>
  <c r="BF206" i="5"/>
  <c r="T206" i="5"/>
  <c r="R206" i="5"/>
  <c r="P206" i="5"/>
  <c r="BK206" i="5"/>
  <c r="J206" i="5"/>
  <c r="BE206" i="5" s="1"/>
  <c r="BI204" i="5"/>
  <c r="BH204" i="5"/>
  <c r="BG204" i="5"/>
  <c r="BF204" i="5"/>
  <c r="T204" i="5"/>
  <c r="R204" i="5"/>
  <c r="P204" i="5"/>
  <c r="BK204" i="5"/>
  <c r="J204" i="5"/>
  <c r="BE204" i="5"/>
  <c r="BI201" i="5"/>
  <c r="BH201" i="5"/>
  <c r="BG201" i="5"/>
  <c r="BF201" i="5"/>
  <c r="T201" i="5"/>
  <c r="R201" i="5"/>
  <c r="P201" i="5"/>
  <c r="BK201" i="5"/>
  <c r="J201" i="5"/>
  <c r="BE201" i="5" s="1"/>
  <c r="BI199" i="5"/>
  <c r="BH199" i="5"/>
  <c r="BG199" i="5"/>
  <c r="BF199" i="5"/>
  <c r="T199" i="5"/>
  <c r="R199" i="5"/>
  <c r="P199" i="5"/>
  <c r="BK199" i="5"/>
  <c r="J199" i="5"/>
  <c r="BE199" i="5"/>
  <c r="BI195" i="5"/>
  <c r="BH195" i="5"/>
  <c r="BG195" i="5"/>
  <c r="BF195" i="5"/>
  <c r="T195" i="5"/>
  <c r="R195" i="5"/>
  <c r="P195" i="5"/>
  <c r="BK195" i="5"/>
  <c r="J195" i="5"/>
  <c r="BE195" i="5" s="1"/>
  <c r="BI193" i="5"/>
  <c r="BH193" i="5"/>
  <c r="BG193" i="5"/>
  <c r="BF193" i="5"/>
  <c r="T193" i="5"/>
  <c r="R193" i="5"/>
  <c r="P193" i="5"/>
  <c r="BK193" i="5"/>
  <c r="J193" i="5"/>
  <c r="BE193" i="5"/>
  <c r="BI191" i="5"/>
  <c r="BH191" i="5"/>
  <c r="BG191" i="5"/>
  <c r="BF191" i="5"/>
  <c r="T191" i="5"/>
  <c r="R191" i="5"/>
  <c r="P191" i="5"/>
  <c r="BK191" i="5"/>
  <c r="J191" i="5"/>
  <c r="BE191" i="5" s="1"/>
  <c r="BI189" i="5"/>
  <c r="BH189" i="5"/>
  <c r="BG189" i="5"/>
  <c r="BF189" i="5"/>
  <c r="T189" i="5"/>
  <c r="R189" i="5"/>
  <c r="P189" i="5"/>
  <c r="BK189" i="5"/>
  <c r="J189" i="5"/>
  <c r="BE189" i="5"/>
  <c r="BI187" i="5"/>
  <c r="BH187" i="5"/>
  <c r="BG187" i="5"/>
  <c r="BF187" i="5"/>
  <c r="T187" i="5"/>
  <c r="R187" i="5"/>
  <c r="P187" i="5"/>
  <c r="BK187" i="5"/>
  <c r="J187" i="5"/>
  <c r="BE187" i="5" s="1"/>
  <c r="BI185" i="5"/>
  <c r="BH185" i="5"/>
  <c r="BG185" i="5"/>
  <c r="BF185" i="5"/>
  <c r="T185" i="5"/>
  <c r="R185" i="5"/>
  <c r="P185" i="5"/>
  <c r="BK185" i="5"/>
  <c r="J185" i="5"/>
  <c r="BE185" i="5"/>
  <c r="BI182" i="5"/>
  <c r="BH182" i="5"/>
  <c r="BG182" i="5"/>
  <c r="BF182" i="5"/>
  <c r="T182" i="5"/>
  <c r="R182" i="5"/>
  <c r="P182" i="5"/>
  <c r="BK182" i="5"/>
  <c r="J182" i="5"/>
  <c r="BE182" i="5" s="1"/>
  <c r="BI179" i="5"/>
  <c r="BH179" i="5"/>
  <c r="BG179" i="5"/>
  <c r="BF179" i="5"/>
  <c r="T179" i="5"/>
  <c r="R179" i="5"/>
  <c r="P179" i="5"/>
  <c r="BK179" i="5"/>
  <c r="J179" i="5"/>
  <c r="BE179" i="5"/>
  <c r="BI174" i="5"/>
  <c r="BH174" i="5"/>
  <c r="BG174" i="5"/>
  <c r="BF174" i="5"/>
  <c r="T174" i="5"/>
  <c r="R174" i="5"/>
  <c r="P174" i="5"/>
  <c r="BK174" i="5"/>
  <c r="J174" i="5"/>
  <c r="BE174" i="5" s="1"/>
  <c r="BI172" i="5"/>
  <c r="BH172" i="5"/>
  <c r="BG172" i="5"/>
  <c r="BF172" i="5"/>
  <c r="T172" i="5"/>
  <c r="R172" i="5"/>
  <c r="P172" i="5"/>
  <c r="BK172" i="5"/>
  <c r="J172" i="5"/>
  <c r="BE172" i="5"/>
  <c r="BI170" i="5"/>
  <c r="BH170" i="5"/>
  <c r="BG170" i="5"/>
  <c r="BF170" i="5"/>
  <c r="T170" i="5"/>
  <c r="R170" i="5"/>
  <c r="P170" i="5"/>
  <c r="BK170" i="5"/>
  <c r="J170" i="5"/>
  <c r="BE170" i="5" s="1"/>
  <c r="BI168" i="5"/>
  <c r="BH168" i="5"/>
  <c r="BG168" i="5"/>
  <c r="BF168" i="5"/>
  <c r="T168" i="5"/>
  <c r="R168" i="5"/>
  <c r="P168" i="5"/>
  <c r="BK168" i="5"/>
  <c r="J168" i="5"/>
  <c r="BE168" i="5"/>
  <c r="BI166" i="5"/>
  <c r="BH166" i="5"/>
  <c r="BG166" i="5"/>
  <c r="BF166" i="5"/>
  <c r="T166" i="5"/>
  <c r="R166" i="5"/>
  <c r="P166" i="5"/>
  <c r="BK166" i="5"/>
  <c r="J166" i="5"/>
  <c r="BE166" i="5" s="1"/>
  <c r="BI164" i="5"/>
  <c r="BH164" i="5"/>
  <c r="BG164" i="5"/>
  <c r="BF164" i="5"/>
  <c r="T164" i="5"/>
  <c r="T163" i="5"/>
  <c r="R164" i="5"/>
  <c r="R163" i="5" s="1"/>
  <c r="P164" i="5"/>
  <c r="P163" i="5"/>
  <c r="BK164" i="5"/>
  <c r="BK163" i="5" s="1"/>
  <c r="J163" i="5" s="1"/>
  <c r="J64" i="5" s="1"/>
  <c r="J164" i="5"/>
  <c r="BE164" i="5" s="1"/>
  <c r="BI161" i="5"/>
  <c r="BH161" i="5"/>
  <c r="BG161" i="5"/>
  <c r="BF161" i="5"/>
  <c r="T161" i="5"/>
  <c r="R161" i="5"/>
  <c r="P161" i="5"/>
  <c r="BK161" i="5"/>
  <c r="J161" i="5"/>
  <c r="BE161" i="5"/>
  <c r="BI159" i="5"/>
  <c r="BH159" i="5"/>
  <c r="BG159" i="5"/>
  <c r="BF159" i="5"/>
  <c r="T159" i="5"/>
  <c r="R159" i="5"/>
  <c r="P159" i="5"/>
  <c r="BK159" i="5"/>
  <c r="J159" i="5"/>
  <c r="BE159" i="5" s="1"/>
  <c r="BI157" i="5"/>
  <c r="BH157" i="5"/>
  <c r="BG157" i="5"/>
  <c r="BF157" i="5"/>
  <c r="T157" i="5"/>
  <c r="R157" i="5"/>
  <c r="P157" i="5"/>
  <c r="BK157" i="5"/>
  <c r="J157" i="5"/>
  <c r="BE157" i="5"/>
  <c r="BI155" i="5"/>
  <c r="BH155" i="5"/>
  <c r="BG155" i="5"/>
  <c r="BF155" i="5"/>
  <c r="T155" i="5"/>
  <c r="R155" i="5"/>
  <c r="P155" i="5"/>
  <c r="BK155" i="5"/>
  <c r="J155" i="5"/>
  <c r="BE155" i="5" s="1"/>
  <c r="BI153" i="5"/>
  <c r="BH153" i="5"/>
  <c r="BG153" i="5"/>
  <c r="BF153" i="5"/>
  <c r="T153" i="5"/>
  <c r="R153" i="5"/>
  <c r="P153" i="5"/>
  <c r="BK153" i="5"/>
  <c r="J153" i="5"/>
  <c r="BE153" i="5"/>
  <c r="BI151" i="5"/>
  <c r="BH151" i="5"/>
  <c r="BG151" i="5"/>
  <c r="BF151" i="5"/>
  <c r="T151" i="5"/>
  <c r="T150" i="5" s="1"/>
  <c r="T94" i="5" s="1"/>
  <c r="R151" i="5"/>
  <c r="R150" i="5"/>
  <c r="P151" i="5"/>
  <c r="P150" i="5" s="1"/>
  <c r="P94" i="5" s="1"/>
  <c r="BK151" i="5"/>
  <c r="BK150" i="5"/>
  <c r="J150" i="5" s="1"/>
  <c r="J63" i="5" s="1"/>
  <c r="J151" i="5"/>
  <c r="BE151" i="5"/>
  <c r="BI148" i="5"/>
  <c r="BH148" i="5"/>
  <c r="BG148" i="5"/>
  <c r="BF148" i="5"/>
  <c r="T148" i="5"/>
  <c r="R148" i="5"/>
  <c r="P148" i="5"/>
  <c r="BK148" i="5"/>
  <c r="J148" i="5"/>
  <c r="BE148" i="5" s="1"/>
  <c r="BI146" i="5"/>
  <c r="BH146" i="5"/>
  <c r="BG146" i="5"/>
  <c r="BF146" i="5"/>
  <c r="T146" i="5"/>
  <c r="R146" i="5"/>
  <c r="P146" i="5"/>
  <c r="BK146" i="5"/>
  <c r="J146" i="5"/>
  <c r="BE146" i="5"/>
  <c r="BI143" i="5"/>
  <c r="BH143" i="5"/>
  <c r="BG143" i="5"/>
  <c r="BF143" i="5"/>
  <c r="T143" i="5"/>
  <c r="R143" i="5"/>
  <c r="P143" i="5"/>
  <c r="BK143" i="5"/>
  <c r="J143" i="5"/>
  <c r="BE143" i="5" s="1"/>
  <c r="BI141" i="5"/>
  <c r="BH141" i="5"/>
  <c r="BG141" i="5"/>
  <c r="BF141" i="5"/>
  <c r="T141" i="5"/>
  <c r="R141" i="5"/>
  <c r="P141" i="5"/>
  <c r="BK141" i="5"/>
  <c r="J141" i="5"/>
  <c r="BE141" i="5"/>
  <c r="BI140" i="5"/>
  <c r="BH140" i="5"/>
  <c r="BG140" i="5"/>
  <c r="BF140" i="5"/>
  <c r="T140" i="5"/>
  <c r="R140" i="5"/>
  <c r="P140" i="5"/>
  <c r="BK140" i="5"/>
  <c r="J140" i="5"/>
  <c r="BE140" i="5" s="1"/>
  <c r="BI136" i="5"/>
  <c r="BH136" i="5"/>
  <c r="BG136" i="5"/>
  <c r="BF136" i="5"/>
  <c r="T136" i="5"/>
  <c r="T135" i="5"/>
  <c r="R136" i="5"/>
  <c r="R135" i="5" s="1"/>
  <c r="R94" i="5" s="1"/>
  <c r="R93" i="5" s="1"/>
  <c r="R92" i="5" s="1"/>
  <c r="P136" i="5"/>
  <c r="P135" i="5"/>
  <c r="BK136" i="5"/>
  <c r="BK135" i="5" s="1"/>
  <c r="J135" i="5" s="1"/>
  <c r="J62" i="5" s="1"/>
  <c r="J136" i="5"/>
  <c r="BE136" i="5" s="1"/>
  <c r="BI132" i="5"/>
  <c r="BH132" i="5"/>
  <c r="BG132" i="5"/>
  <c r="BF132" i="5"/>
  <c r="T132" i="5"/>
  <c r="R132" i="5"/>
  <c r="P132" i="5"/>
  <c r="BK132" i="5"/>
  <c r="J132" i="5"/>
  <c r="BE132" i="5"/>
  <c r="BI131" i="5"/>
  <c r="BH131" i="5"/>
  <c r="BG131" i="5"/>
  <c r="BF131" i="5"/>
  <c r="T131" i="5"/>
  <c r="R131" i="5"/>
  <c r="P131" i="5"/>
  <c r="BK131" i="5"/>
  <c r="J131" i="5"/>
  <c r="BE131" i="5" s="1"/>
  <c r="BI129" i="5"/>
  <c r="BH129" i="5"/>
  <c r="BG129" i="5"/>
  <c r="BF129" i="5"/>
  <c r="T129" i="5"/>
  <c r="R129" i="5"/>
  <c r="P129" i="5"/>
  <c r="BK129" i="5"/>
  <c r="J129" i="5"/>
  <c r="BE129" i="5"/>
  <c r="BI127" i="5"/>
  <c r="BH127" i="5"/>
  <c r="BG127" i="5"/>
  <c r="BF127" i="5"/>
  <c r="T127" i="5"/>
  <c r="R127" i="5"/>
  <c r="P127" i="5"/>
  <c r="BK127" i="5"/>
  <c r="J127" i="5"/>
  <c r="BE127" i="5" s="1"/>
  <c r="BI124" i="5"/>
  <c r="BH124" i="5"/>
  <c r="BG124" i="5"/>
  <c r="BF124" i="5"/>
  <c r="T124" i="5"/>
  <c r="R124" i="5"/>
  <c r="P124" i="5"/>
  <c r="BK124" i="5"/>
  <c r="J124" i="5"/>
  <c r="BE124" i="5"/>
  <c r="BI116" i="5"/>
  <c r="BH116" i="5"/>
  <c r="BG116" i="5"/>
  <c r="BF116" i="5"/>
  <c r="T116" i="5"/>
  <c r="R116" i="5"/>
  <c r="P116" i="5"/>
  <c r="BK116" i="5"/>
  <c r="J116" i="5"/>
  <c r="BE116" i="5" s="1"/>
  <c r="BI113" i="5"/>
  <c r="BH113" i="5"/>
  <c r="BG113" i="5"/>
  <c r="BF113" i="5"/>
  <c r="T113" i="5"/>
  <c r="R113" i="5"/>
  <c r="P113" i="5"/>
  <c r="BK113" i="5"/>
  <c r="J113" i="5"/>
  <c r="BE113" i="5"/>
  <c r="BI112" i="5"/>
  <c r="BH112" i="5"/>
  <c r="BG112" i="5"/>
  <c r="BF112" i="5"/>
  <c r="T112" i="5"/>
  <c r="R112" i="5"/>
  <c r="P112" i="5"/>
  <c r="BK112" i="5"/>
  <c r="J112" i="5"/>
  <c r="BE112" i="5" s="1"/>
  <c r="BI110" i="5"/>
  <c r="BH110" i="5"/>
  <c r="BG110" i="5"/>
  <c r="BF110" i="5"/>
  <c r="T110" i="5"/>
  <c r="R110" i="5"/>
  <c r="P110" i="5"/>
  <c r="BK110" i="5"/>
  <c r="J110" i="5"/>
  <c r="BE110" i="5"/>
  <c r="BI108" i="5"/>
  <c r="BH108" i="5"/>
  <c r="BG108" i="5"/>
  <c r="BF108" i="5"/>
  <c r="T108" i="5"/>
  <c r="R108" i="5"/>
  <c r="P108" i="5"/>
  <c r="BK108" i="5"/>
  <c r="J108" i="5"/>
  <c r="BE108" i="5" s="1"/>
  <c r="BI106" i="5"/>
  <c r="BH106" i="5"/>
  <c r="BG106" i="5"/>
  <c r="BF106" i="5"/>
  <c r="T106" i="5"/>
  <c r="R106" i="5"/>
  <c r="P106" i="5"/>
  <c r="BK106" i="5"/>
  <c r="J106" i="5"/>
  <c r="BE106" i="5"/>
  <c r="BI102" i="5"/>
  <c r="BH102" i="5"/>
  <c r="BG102" i="5"/>
  <c r="BF102" i="5"/>
  <c r="J34" i="5" s="1"/>
  <c r="AW58" i="1" s="1"/>
  <c r="T102" i="5"/>
  <c r="R102" i="5"/>
  <c r="P102" i="5"/>
  <c r="BK102" i="5"/>
  <c r="J102" i="5"/>
  <c r="BE102" i="5" s="1"/>
  <c r="BI97" i="5"/>
  <c r="BH97" i="5"/>
  <c r="BG97" i="5"/>
  <c r="BF97" i="5"/>
  <c r="T97" i="5"/>
  <c r="R97" i="5"/>
  <c r="P97" i="5"/>
  <c r="BK97" i="5"/>
  <c r="J97" i="5"/>
  <c r="BE97" i="5"/>
  <c r="BI95" i="5"/>
  <c r="F37" i="5" s="1"/>
  <c r="BD58" i="1" s="1"/>
  <c r="BH95" i="5"/>
  <c r="F36" i="5" s="1"/>
  <c r="BC58" i="1" s="1"/>
  <c r="BG95" i="5"/>
  <c r="F35" i="5"/>
  <c r="BB58" i="1" s="1"/>
  <c r="BF95" i="5"/>
  <c r="T95" i="5"/>
  <c r="R95" i="5"/>
  <c r="P95" i="5"/>
  <c r="BK95" i="5"/>
  <c r="J95" i="5"/>
  <c r="BE95" i="5"/>
  <c r="J88" i="5"/>
  <c r="F88" i="5"/>
  <c r="F86" i="5"/>
  <c r="E84" i="5"/>
  <c r="J54" i="5"/>
  <c r="F54" i="5"/>
  <c r="F52" i="5"/>
  <c r="E50" i="5"/>
  <c r="J24" i="5"/>
  <c r="E24" i="5"/>
  <c r="J89" i="5" s="1"/>
  <c r="J23" i="5"/>
  <c r="J18" i="5"/>
  <c r="E18" i="5"/>
  <c r="F55" i="5" s="1"/>
  <c r="J17" i="5"/>
  <c r="J12" i="5"/>
  <c r="J52" i="5" s="1"/>
  <c r="E7" i="5"/>
  <c r="E82" i="5" s="1"/>
  <c r="J37" i="4"/>
  <c r="J36" i="4"/>
  <c r="AY57" i="1" s="1"/>
  <c r="J35" i="4"/>
  <c r="AX57" i="1"/>
  <c r="BI206" i="4"/>
  <c r="BH206" i="4"/>
  <c r="BG206" i="4"/>
  <c r="BF206" i="4"/>
  <c r="T206" i="4"/>
  <c r="T205" i="4" s="1"/>
  <c r="R206" i="4"/>
  <c r="R205" i="4"/>
  <c r="P206" i="4"/>
  <c r="P205" i="4" s="1"/>
  <c r="BK206" i="4"/>
  <c r="BK205" i="4"/>
  <c r="J205" i="4"/>
  <c r="J66" i="4" s="1"/>
  <c r="J206" i="4"/>
  <c r="BE206" i="4" s="1"/>
  <c r="BI202" i="4"/>
  <c r="BH202" i="4"/>
  <c r="BG202" i="4"/>
  <c r="BF202" i="4"/>
  <c r="T202" i="4"/>
  <c r="R202" i="4"/>
  <c r="R198" i="4" s="1"/>
  <c r="P202" i="4"/>
  <c r="BK202" i="4"/>
  <c r="J202" i="4"/>
  <c r="BE202" i="4" s="1"/>
  <c r="BI201" i="4"/>
  <c r="BH201" i="4"/>
  <c r="BG201" i="4"/>
  <c r="BF201" i="4"/>
  <c r="T201" i="4"/>
  <c r="R201" i="4"/>
  <c r="P201" i="4"/>
  <c r="BK201" i="4"/>
  <c r="BK198" i="4" s="1"/>
  <c r="J198" i="4" s="1"/>
  <c r="J65" i="4" s="1"/>
  <c r="J201" i="4"/>
  <c r="BE201" i="4"/>
  <c r="BI199" i="4"/>
  <c r="BH199" i="4"/>
  <c r="BG199" i="4"/>
  <c r="BF199" i="4"/>
  <c r="T199" i="4"/>
  <c r="T198" i="4" s="1"/>
  <c r="R199" i="4"/>
  <c r="P199" i="4"/>
  <c r="P198" i="4" s="1"/>
  <c r="BK199" i="4"/>
  <c r="J199" i="4"/>
  <c r="BE199" i="4" s="1"/>
  <c r="BI196" i="4"/>
  <c r="BH196" i="4"/>
  <c r="BG196" i="4"/>
  <c r="BF196" i="4"/>
  <c r="T196" i="4"/>
  <c r="R196" i="4"/>
  <c r="P196" i="4"/>
  <c r="BK196" i="4"/>
  <c r="J196" i="4"/>
  <c r="BE196" i="4" s="1"/>
  <c r="BI194" i="4"/>
  <c r="BH194" i="4"/>
  <c r="BG194" i="4"/>
  <c r="BF194" i="4"/>
  <c r="T194" i="4"/>
  <c r="R194" i="4"/>
  <c r="P194" i="4"/>
  <c r="BK194" i="4"/>
  <c r="J194" i="4"/>
  <c r="BE194" i="4"/>
  <c r="BI192" i="4"/>
  <c r="BH192" i="4"/>
  <c r="BG192" i="4"/>
  <c r="BF192" i="4"/>
  <c r="T192" i="4"/>
  <c r="R192" i="4"/>
  <c r="P192" i="4"/>
  <c r="BK192" i="4"/>
  <c r="J192" i="4"/>
  <c r="BE192" i="4" s="1"/>
  <c r="BI190" i="4"/>
  <c r="BH190" i="4"/>
  <c r="BG190" i="4"/>
  <c r="BF190" i="4"/>
  <c r="T190" i="4"/>
  <c r="R190" i="4"/>
  <c r="P190" i="4"/>
  <c r="BK190" i="4"/>
  <c r="J190" i="4"/>
  <c r="BE190" i="4"/>
  <c r="BI188" i="4"/>
  <c r="BH188" i="4"/>
  <c r="BG188" i="4"/>
  <c r="BF188" i="4"/>
  <c r="T188" i="4"/>
  <c r="R188" i="4"/>
  <c r="P188" i="4"/>
  <c r="BK188" i="4"/>
  <c r="J188" i="4"/>
  <c r="BE188" i="4" s="1"/>
  <c r="BI185" i="4"/>
  <c r="BH185" i="4"/>
  <c r="BG185" i="4"/>
  <c r="BF185" i="4"/>
  <c r="T185" i="4"/>
  <c r="R185" i="4"/>
  <c r="P185" i="4"/>
  <c r="BK185" i="4"/>
  <c r="J185" i="4"/>
  <c r="BE185" i="4"/>
  <c r="BI182" i="4"/>
  <c r="BH182" i="4"/>
  <c r="BG182" i="4"/>
  <c r="BF182" i="4"/>
  <c r="T182" i="4"/>
  <c r="R182" i="4"/>
  <c r="P182" i="4"/>
  <c r="BK182" i="4"/>
  <c r="J182" i="4"/>
  <c r="BE182" i="4" s="1"/>
  <c r="BI180" i="4"/>
  <c r="BH180" i="4"/>
  <c r="BG180" i="4"/>
  <c r="BF180" i="4"/>
  <c r="T180" i="4"/>
  <c r="R180" i="4"/>
  <c r="P180" i="4"/>
  <c r="P176" i="4" s="1"/>
  <c r="BK180" i="4"/>
  <c r="J180" i="4"/>
  <c r="BE180" i="4"/>
  <c r="BI179" i="4"/>
  <c r="BH179" i="4"/>
  <c r="BG179" i="4"/>
  <c r="BF179" i="4"/>
  <c r="T179" i="4"/>
  <c r="T176" i="4" s="1"/>
  <c r="R179" i="4"/>
  <c r="P179" i="4"/>
  <c r="BK179" i="4"/>
  <c r="J179" i="4"/>
  <c r="BE179" i="4" s="1"/>
  <c r="BI177" i="4"/>
  <c r="BH177" i="4"/>
  <c r="BG177" i="4"/>
  <c r="BF177" i="4"/>
  <c r="T177" i="4"/>
  <c r="R177" i="4"/>
  <c r="R176" i="4" s="1"/>
  <c r="P177" i="4"/>
  <c r="BK177" i="4"/>
  <c r="BK176" i="4" s="1"/>
  <c r="J176" i="4" s="1"/>
  <c r="J64" i="4" s="1"/>
  <c r="J177" i="4"/>
  <c r="BE177" i="4"/>
  <c r="BI175" i="4"/>
  <c r="BH175" i="4"/>
  <c r="BG175" i="4"/>
  <c r="BF175" i="4"/>
  <c r="T175" i="4"/>
  <c r="R175" i="4"/>
  <c r="P175" i="4"/>
  <c r="BK175" i="4"/>
  <c r="J175" i="4"/>
  <c r="BE175" i="4"/>
  <c r="BI172" i="4"/>
  <c r="BH172" i="4"/>
  <c r="BG172" i="4"/>
  <c r="BF172" i="4"/>
  <c r="T172" i="4"/>
  <c r="R172" i="4"/>
  <c r="P172" i="4"/>
  <c r="BK172" i="4"/>
  <c r="J172" i="4"/>
  <c r="BE172" i="4" s="1"/>
  <c r="BI169" i="4"/>
  <c r="BH169" i="4"/>
  <c r="BG169" i="4"/>
  <c r="BF169" i="4"/>
  <c r="T169" i="4"/>
  <c r="R169" i="4"/>
  <c r="P169" i="4"/>
  <c r="BK169" i="4"/>
  <c r="J169" i="4"/>
  <c r="BE169" i="4"/>
  <c r="BI167" i="4"/>
  <c r="BH167" i="4"/>
  <c r="BG167" i="4"/>
  <c r="BF167" i="4"/>
  <c r="T167" i="4"/>
  <c r="R167" i="4"/>
  <c r="P167" i="4"/>
  <c r="BK167" i="4"/>
  <c r="J167" i="4"/>
  <c r="BE167" i="4" s="1"/>
  <c r="BI166" i="4"/>
  <c r="BH166" i="4"/>
  <c r="BG166" i="4"/>
  <c r="BF166" i="4"/>
  <c r="T166" i="4"/>
  <c r="R166" i="4"/>
  <c r="P166" i="4"/>
  <c r="BK166" i="4"/>
  <c r="J166" i="4"/>
  <c r="BE166" i="4"/>
  <c r="BI165" i="4"/>
  <c r="BH165" i="4"/>
  <c r="BG165" i="4"/>
  <c r="BF165" i="4"/>
  <c r="T165" i="4"/>
  <c r="R165" i="4"/>
  <c r="P165" i="4"/>
  <c r="BK165" i="4"/>
  <c r="J165" i="4"/>
  <c r="BE165" i="4" s="1"/>
  <c r="BI164" i="4"/>
  <c r="BH164" i="4"/>
  <c r="BG164" i="4"/>
  <c r="BF164" i="4"/>
  <c r="T164" i="4"/>
  <c r="R164" i="4"/>
  <c r="P164" i="4"/>
  <c r="BK164" i="4"/>
  <c r="J164" i="4"/>
  <c r="BE164" i="4"/>
  <c r="BI163" i="4"/>
  <c r="BH163" i="4"/>
  <c r="BG163" i="4"/>
  <c r="BF163" i="4"/>
  <c r="T163" i="4"/>
  <c r="R163" i="4"/>
  <c r="P163" i="4"/>
  <c r="BK163" i="4"/>
  <c r="J163" i="4"/>
  <c r="BE163" i="4" s="1"/>
  <c r="BI162" i="4"/>
  <c r="BH162" i="4"/>
  <c r="BG162" i="4"/>
  <c r="BF162" i="4"/>
  <c r="T162" i="4"/>
  <c r="R162" i="4"/>
  <c r="P162" i="4"/>
  <c r="BK162" i="4"/>
  <c r="J162" i="4"/>
  <c r="BE162" i="4"/>
  <c r="BI160" i="4"/>
  <c r="BH160" i="4"/>
  <c r="BG160" i="4"/>
  <c r="BF160" i="4"/>
  <c r="T160" i="4"/>
  <c r="R160" i="4"/>
  <c r="P160" i="4"/>
  <c r="BK160" i="4"/>
  <c r="J160" i="4"/>
  <c r="BE160" i="4" s="1"/>
  <c r="BI159" i="4"/>
  <c r="BH159" i="4"/>
  <c r="BG159" i="4"/>
  <c r="BF159" i="4"/>
  <c r="T159" i="4"/>
  <c r="R159" i="4"/>
  <c r="P159" i="4"/>
  <c r="BK159" i="4"/>
  <c r="J159" i="4"/>
  <c r="BE159" i="4"/>
  <c r="BI158" i="4"/>
  <c r="BH158" i="4"/>
  <c r="BG158" i="4"/>
  <c r="BF158" i="4"/>
  <c r="T158" i="4"/>
  <c r="R158" i="4"/>
  <c r="P158" i="4"/>
  <c r="BK158" i="4"/>
  <c r="J158" i="4"/>
  <c r="BE158" i="4" s="1"/>
  <c r="BI156" i="4"/>
  <c r="BH156" i="4"/>
  <c r="BG156" i="4"/>
  <c r="BF156" i="4"/>
  <c r="T156" i="4"/>
  <c r="R156" i="4"/>
  <c r="P156" i="4"/>
  <c r="BK156" i="4"/>
  <c r="J156" i="4"/>
  <c r="BE156" i="4"/>
  <c r="BI154" i="4"/>
  <c r="BH154" i="4"/>
  <c r="BG154" i="4"/>
  <c r="BF154" i="4"/>
  <c r="T154" i="4"/>
  <c r="R154" i="4"/>
  <c r="P154" i="4"/>
  <c r="BK154" i="4"/>
  <c r="J154" i="4"/>
  <c r="BE154" i="4" s="1"/>
  <c r="BI150" i="4"/>
  <c r="BH150" i="4"/>
  <c r="BG150" i="4"/>
  <c r="BF150" i="4"/>
  <c r="T150" i="4"/>
  <c r="R150" i="4"/>
  <c r="P150" i="4"/>
  <c r="BK150" i="4"/>
  <c r="J150" i="4"/>
  <c r="BE150" i="4"/>
  <c r="BI149" i="4"/>
  <c r="BH149" i="4"/>
  <c r="BG149" i="4"/>
  <c r="BF149" i="4"/>
  <c r="T149" i="4"/>
  <c r="R149" i="4"/>
  <c r="P149" i="4"/>
  <c r="BK149" i="4"/>
  <c r="J149" i="4"/>
  <c r="BE149" i="4" s="1"/>
  <c r="BI148" i="4"/>
  <c r="BH148" i="4"/>
  <c r="BG148" i="4"/>
  <c r="BF148" i="4"/>
  <c r="T148" i="4"/>
  <c r="R148" i="4"/>
  <c r="P148" i="4"/>
  <c r="BK148" i="4"/>
  <c r="J148" i="4"/>
  <c r="BE148" i="4"/>
  <c r="BI147" i="4"/>
  <c r="BH147" i="4"/>
  <c r="BG147" i="4"/>
  <c r="BF147" i="4"/>
  <c r="T147" i="4"/>
  <c r="R147" i="4"/>
  <c r="P147" i="4"/>
  <c r="BK147" i="4"/>
  <c r="J147" i="4"/>
  <c r="BE147" i="4" s="1"/>
  <c r="BI146" i="4"/>
  <c r="BH146" i="4"/>
  <c r="BG146" i="4"/>
  <c r="BF146" i="4"/>
  <c r="T146" i="4"/>
  <c r="R146" i="4"/>
  <c r="P146" i="4"/>
  <c r="BK146" i="4"/>
  <c r="J146" i="4"/>
  <c r="BE146" i="4"/>
  <c r="BI145" i="4"/>
  <c r="BH145" i="4"/>
  <c r="BG145" i="4"/>
  <c r="BF145" i="4"/>
  <c r="T145" i="4"/>
  <c r="R145" i="4"/>
  <c r="P145" i="4"/>
  <c r="BK145" i="4"/>
  <c r="J145" i="4"/>
  <c r="BE145" i="4" s="1"/>
  <c r="BI143" i="4"/>
  <c r="BH143" i="4"/>
  <c r="BG143" i="4"/>
  <c r="BF143" i="4"/>
  <c r="T143" i="4"/>
  <c r="R143" i="4"/>
  <c r="P143" i="4"/>
  <c r="BK143" i="4"/>
  <c r="J143" i="4"/>
  <c r="BE143" i="4"/>
  <c r="BI141" i="4"/>
  <c r="BH141" i="4"/>
  <c r="BG141" i="4"/>
  <c r="BF141" i="4"/>
  <c r="T141" i="4"/>
  <c r="R141" i="4"/>
  <c r="P141" i="4"/>
  <c r="BK141" i="4"/>
  <c r="J141" i="4"/>
  <c r="BE141" i="4" s="1"/>
  <c r="BI138" i="4"/>
  <c r="BH138" i="4"/>
  <c r="BG138" i="4"/>
  <c r="BF138" i="4"/>
  <c r="T138" i="4"/>
  <c r="R138" i="4"/>
  <c r="P138" i="4"/>
  <c r="BK138" i="4"/>
  <c r="J138" i="4"/>
  <c r="BE138" i="4"/>
  <c r="BI136" i="4"/>
  <c r="BH136" i="4"/>
  <c r="BG136" i="4"/>
  <c r="BF136" i="4"/>
  <c r="T136" i="4"/>
  <c r="R136" i="4"/>
  <c r="P136" i="4"/>
  <c r="BK136" i="4"/>
  <c r="J136" i="4"/>
  <c r="BE136" i="4" s="1"/>
  <c r="BI134" i="4"/>
  <c r="BH134" i="4"/>
  <c r="BG134" i="4"/>
  <c r="BF134" i="4"/>
  <c r="T134" i="4"/>
  <c r="R134" i="4"/>
  <c r="P134" i="4"/>
  <c r="BK134" i="4"/>
  <c r="J134" i="4"/>
  <c r="BE134" i="4"/>
  <c r="BI133" i="4"/>
  <c r="BH133" i="4"/>
  <c r="BG133" i="4"/>
  <c r="BF133" i="4"/>
  <c r="T133" i="4"/>
  <c r="R133" i="4"/>
  <c r="P133" i="4"/>
  <c r="BK133" i="4"/>
  <c r="J133" i="4"/>
  <c r="BE133" i="4" s="1"/>
  <c r="BI131" i="4"/>
  <c r="BH131" i="4"/>
  <c r="BG131" i="4"/>
  <c r="BF131" i="4"/>
  <c r="T131" i="4"/>
  <c r="R131" i="4"/>
  <c r="P131" i="4"/>
  <c r="BK131" i="4"/>
  <c r="J131" i="4"/>
  <c r="BE131" i="4"/>
  <c r="BI129" i="4"/>
  <c r="BH129" i="4"/>
  <c r="BG129" i="4"/>
  <c r="BF129" i="4"/>
  <c r="T129" i="4"/>
  <c r="R129" i="4"/>
  <c r="R124" i="4" s="1"/>
  <c r="P129" i="4"/>
  <c r="BK129" i="4"/>
  <c r="J129" i="4"/>
  <c r="BE129" i="4" s="1"/>
  <c r="BI127" i="4"/>
  <c r="BH127" i="4"/>
  <c r="BG127" i="4"/>
  <c r="BF127" i="4"/>
  <c r="T127" i="4"/>
  <c r="R127" i="4"/>
  <c r="P127" i="4"/>
  <c r="BK127" i="4"/>
  <c r="BK124" i="4" s="1"/>
  <c r="J124" i="4" s="1"/>
  <c r="J63" i="4" s="1"/>
  <c r="J127" i="4"/>
  <c r="BE127" i="4"/>
  <c r="BI125" i="4"/>
  <c r="BH125" i="4"/>
  <c r="BG125" i="4"/>
  <c r="BF125" i="4"/>
  <c r="T125" i="4"/>
  <c r="T124" i="4" s="1"/>
  <c r="R125" i="4"/>
  <c r="P125" i="4"/>
  <c r="BK125" i="4"/>
  <c r="J125" i="4"/>
  <c r="BE125" i="4" s="1"/>
  <c r="BI122" i="4"/>
  <c r="BH122" i="4"/>
  <c r="BG122" i="4"/>
  <c r="BF122" i="4"/>
  <c r="T122" i="4"/>
  <c r="R122" i="4"/>
  <c r="P122" i="4"/>
  <c r="BK122" i="4"/>
  <c r="J122" i="4"/>
  <c r="BE122" i="4" s="1"/>
  <c r="BI120" i="4"/>
  <c r="BH120" i="4"/>
  <c r="BG120" i="4"/>
  <c r="BF120" i="4"/>
  <c r="T120" i="4"/>
  <c r="R120" i="4"/>
  <c r="P120" i="4"/>
  <c r="P109" i="4" s="1"/>
  <c r="BK120" i="4"/>
  <c r="J120" i="4"/>
  <c r="BE120" i="4"/>
  <c r="BI118" i="4"/>
  <c r="F37" i="4" s="1"/>
  <c r="BD57" i="1" s="1"/>
  <c r="BH118" i="4"/>
  <c r="BG118" i="4"/>
  <c r="BF118" i="4"/>
  <c r="T118" i="4"/>
  <c r="T109" i="4" s="1"/>
  <c r="T87" i="4" s="1"/>
  <c r="T86" i="4" s="1"/>
  <c r="R118" i="4"/>
  <c r="P118" i="4"/>
  <c r="BK118" i="4"/>
  <c r="J118" i="4"/>
  <c r="BE118" i="4" s="1"/>
  <c r="J33" i="4" s="1"/>
  <c r="AV57" i="1" s="1"/>
  <c r="BI117" i="4"/>
  <c r="BH117" i="4"/>
  <c r="BG117" i="4"/>
  <c r="BF117" i="4"/>
  <c r="T117" i="4"/>
  <c r="R117" i="4"/>
  <c r="P117" i="4"/>
  <c r="BK117" i="4"/>
  <c r="J117" i="4"/>
  <c r="BE117" i="4"/>
  <c r="BI114" i="4"/>
  <c r="BH114" i="4"/>
  <c r="BG114" i="4"/>
  <c r="BF114" i="4"/>
  <c r="T114" i="4"/>
  <c r="R114" i="4"/>
  <c r="R109" i="4" s="1"/>
  <c r="P114" i="4"/>
  <c r="BK114" i="4"/>
  <c r="J114" i="4"/>
  <c r="BE114" i="4" s="1"/>
  <c r="BI112" i="4"/>
  <c r="BH112" i="4"/>
  <c r="BG112" i="4"/>
  <c r="BF112" i="4"/>
  <c r="T112" i="4"/>
  <c r="R112" i="4"/>
  <c r="P112" i="4"/>
  <c r="BK112" i="4"/>
  <c r="BK109" i="4" s="1"/>
  <c r="J112" i="4"/>
  <c r="BE112" i="4"/>
  <c r="BI110" i="4"/>
  <c r="BH110" i="4"/>
  <c r="BG110" i="4"/>
  <c r="BF110" i="4"/>
  <c r="T110" i="4"/>
  <c r="R110" i="4"/>
  <c r="P110" i="4"/>
  <c r="BK110" i="4"/>
  <c r="J109" i="4"/>
  <c r="J62" i="4" s="1"/>
  <c r="J110" i="4"/>
  <c r="BE110" i="4" s="1"/>
  <c r="BI106" i="4"/>
  <c r="BH106" i="4"/>
  <c r="BG106" i="4"/>
  <c r="BF106" i="4"/>
  <c r="T106" i="4"/>
  <c r="R106" i="4"/>
  <c r="P106" i="4"/>
  <c r="BK106" i="4"/>
  <c r="J106" i="4"/>
  <c r="BE106" i="4"/>
  <c r="BI105" i="4"/>
  <c r="BH105" i="4"/>
  <c r="BG105" i="4"/>
  <c r="BF105" i="4"/>
  <c r="T105" i="4"/>
  <c r="R105" i="4"/>
  <c r="P105" i="4"/>
  <c r="BK105" i="4"/>
  <c r="J105" i="4"/>
  <c r="BE105" i="4"/>
  <c r="BI103" i="4"/>
  <c r="BH103" i="4"/>
  <c r="BG103" i="4"/>
  <c r="BF103" i="4"/>
  <c r="T103" i="4"/>
  <c r="R103" i="4"/>
  <c r="P103" i="4"/>
  <c r="BK103" i="4"/>
  <c r="J103" i="4"/>
  <c r="BE103" i="4"/>
  <c r="BI101" i="4"/>
  <c r="BH101" i="4"/>
  <c r="BG101" i="4"/>
  <c r="BF101" i="4"/>
  <c r="T101" i="4"/>
  <c r="R101" i="4"/>
  <c r="P101" i="4"/>
  <c r="BK101" i="4"/>
  <c r="J101" i="4"/>
  <c r="BE101" i="4"/>
  <c r="BI99" i="4"/>
  <c r="BH99" i="4"/>
  <c r="BG99" i="4"/>
  <c r="BF99" i="4"/>
  <c r="T99" i="4"/>
  <c r="R99" i="4"/>
  <c r="P99" i="4"/>
  <c r="BK99" i="4"/>
  <c r="J99" i="4"/>
  <c r="BE99" i="4"/>
  <c r="BI91" i="4"/>
  <c r="BH91" i="4"/>
  <c r="BG91" i="4"/>
  <c r="BF91" i="4"/>
  <c r="T91" i="4"/>
  <c r="R91" i="4"/>
  <c r="P91" i="4"/>
  <c r="BK91" i="4"/>
  <c r="J91" i="4"/>
  <c r="BE91" i="4"/>
  <c r="BI89" i="4"/>
  <c r="BH89" i="4"/>
  <c r="F36" i="4" s="1"/>
  <c r="BC57" i="1" s="1"/>
  <c r="BG89" i="4"/>
  <c r="F35" i="4"/>
  <c r="BB57" i="1" s="1"/>
  <c r="BF89" i="4"/>
  <c r="F34" i="4"/>
  <c r="BA57" i="1" s="1"/>
  <c r="T89" i="4"/>
  <c r="T88" i="4"/>
  <c r="R89" i="4"/>
  <c r="R88" i="4"/>
  <c r="R87" i="4"/>
  <c r="R86" i="4" s="1"/>
  <c r="P89" i="4"/>
  <c r="P88" i="4"/>
  <c r="BK89" i="4"/>
  <c r="BK88" i="4"/>
  <c r="BK87" i="4" s="1"/>
  <c r="BK86" i="4" s="1"/>
  <c r="J86" i="4" s="1"/>
  <c r="J88" i="4"/>
  <c r="J61" i="4" s="1"/>
  <c r="J89" i="4"/>
  <c r="BE89" i="4" s="1"/>
  <c r="F33" i="4" s="1"/>
  <c r="AZ57" i="1" s="1"/>
  <c r="J82" i="4"/>
  <c r="F82" i="4"/>
  <c r="F80" i="4"/>
  <c r="E78" i="4"/>
  <c r="J54" i="4"/>
  <c r="F54" i="4"/>
  <c r="F52" i="4"/>
  <c r="E50" i="4"/>
  <c r="J24" i="4"/>
  <c r="E24" i="4"/>
  <c r="J83" i="4"/>
  <c r="J55" i="4"/>
  <c r="J23" i="4"/>
  <c r="J18" i="4"/>
  <c r="E18" i="4"/>
  <c r="F55" i="4" s="1"/>
  <c r="F83" i="4"/>
  <c r="J17" i="4"/>
  <c r="J12" i="4"/>
  <c r="J52" i="4" s="1"/>
  <c r="J80" i="4"/>
  <c r="E7" i="4"/>
  <c r="E48" i="4" s="1"/>
  <c r="J37" i="3"/>
  <c r="J36" i="3"/>
  <c r="AY56" i="1" s="1"/>
  <c r="J35" i="3"/>
  <c r="AX56" i="1" s="1"/>
  <c r="BI234" i="3"/>
  <c r="BH234" i="3"/>
  <c r="BG234" i="3"/>
  <c r="BF234" i="3"/>
  <c r="T234" i="3"/>
  <c r="T233" i="3"/>
  <c r="R234" i="3"/>
  <c r="R233" i="3" s="1"/>
  <c r="P234" i="3"/>
  <c r="P233" i="3"/>
  <c r="BK234" i="3"/>
  <c r="BK233" i="3" s="1"/>
  <c r="J233" i="3" s="1"/>
  <c r="J66" i="3" s="1"/>
  <c r="J234" i="3"/>
  <c r="BE234" i="3"/>
  <c r="BI230" i="3"/>
  <c r="BH230" i="3"/>
  <c r="BG230" i="3"/>
  <c r="BF230" i="3"/>
  <c r="T230" i="3"/>
  <c r="R230" i="3"/>
  <c r="P230" i="3"/>
  <c r="BK230" i="3"/>
  <c r="J230" i="3"/>
  <c r="BE230" i="3" s="1"/>
  <c r="BI229" i="3"/>
  <c r="BH229" i="3"/>
  <c r="BG229" i="3"/>
  <c r="BF229" i="3"/>
  <c r="T229" i="3"/>
  <c r="R229" i="3"/>
  <c r="P229" i="3"/>
  <c r="P226" i="3" s="1"/>
  <c r="BK229" i="3"/>
  <c r="J229" i="3"/>
  <c r="BE229" i="3" s="1"/>
  <c r="BI227" i="3"/>
  <c r="BH227" i="3"/>
  <c r="BG227" i="3"/>
  <c r="BF227" i="3"/>
  <c r="T227" i="3"/>
  <c r="T226" i="3"/>
  <c r="R227" i="3"/>
  <c r="R226" i="3" s="1"/>
  <c r="P227" i="3"/>
  <c r="BK227" i="3"/>
  <c r="BK226" i="3" s="1"/>
  <c r="J226" i="3" s="1"/>
  <c r="J65" i="3" s="1"/>
  <c r="J227" i="3"/>
  <c r="BE227" i="3"/>
  <c r="BI224" i="3"/>
  <c r="BH224" i="3"/>
  <c r="BG224" i="3"/>
  <c r="BF224" i="3"/>
  <c r="T224" i="3"/>
  <c r="R224" i="3"/>
  <c r="P224" i="3"/>
  <c r="BK224" i="3"/>
  <c r="J224" i="3"/>
  <c r="BE224" i="3" s="1"/>
  <c r="BI221" i="3"/>
  <c r="BH221" i="3"/>
  <c r="BG221" i="3"/>
  <c r="BF221" i="3"/>
  <c r="T221" i="3"/>
  <c r="R221" i="3"/>
  <c r="P221" i="3"/>
  <c r="BK221" i="3"/>
  <c r="J221" i="3"/>
  <c r="BE221" i="3" s="1"/>
  <c r="BI219" i="3"/>
  <c r="BH219" i="3"/>
  <c r="BG219" i="3"/>
  <c r="BF219" i="3"/>
  <c r="T219" i="3"/>
  <c r="R219" i="3"/>
  <c r="P219" i="3"/>
  <c r="BK219" i="3"/>
  <c r="J219" i="3"/>
  <c r="BE219" i="3"/>
  <c r="BI217" i="3"/>
  <c r="BH217" i="3"/>
  <c r="BG217" i="3"/>
  <c r="BF217" i="3"/>
  <c r="T217" i="3"/>
  <c r="R217" i="3"/>
  <c r="P217" i="3"/>
  <c r="BK217" i="3"/>
  <c r="BK212" i="3" s="1"/>
  <c r="J217" i="3"/>
  <c r="BE217" i="3" s="1"/>
  <c r="BI215" i="3"/>
  <c r="BH215" i="3"/>
  <c r="BG215" i="3"/>
  <c r="BF215" i="3"/>
  <c r="T215" i="3"/>
  <c r="R215" i="3"/>
  <c r="P215" i="3"/>
  <c r="P212" i="3" s="1"/>
  <c r="P211" i="3" s="1"/>
  <c r="BK215" i="3"/>
  <c r="J215" i="3"/>
  <c r="BE215" i="3"/>
  <c r="BI213" i="3"/>
  <c r="BH213" i="3"/>
  <c r="BG213" i="3"/>
  <c r="BF213" i="3"/>
  <c r="T213" i="3"/>
  <c r="T212" i="3" s="1"/>
  <c r="T211" i="3" s="1"/>
  <c r="R213" i="3"/>
  <c r="R212" i="3"/>
  <c r="R211" i="3" s="1"/>
  <c r="P213" i="3"/>
  <c r="BK213" i="3"/>
  <c r="J213" i="3"/>
  <c r="BE213" i="3"/>
  <c r="BI210" i="3"/>
  <c r="BH210" i="3"/>
  <c r="BG210" i="3"/>
  <c r="BF210" i="3"/>
  <c r="T210" i="3"/>
  <c r="R210" i="3"/>
  <c r="P210" i="3"/>
  <c r="BK210" i="3"/>
  <c r="J210" i="3"/>
  <c r="BE210" i="3"/>
  <c r="BI209" i="3"/>
  <c r="BH209" i="3"/>
  <c r="BG209" i="3"/>
  <c r="BF209" i="3"/>
  <c r="T209" i="3"/>
  <c r="R209" i="3"/>
  <c r="P209" i="3"/>
  <c r="BK209" i="3"/>
  <c r="J209" i="3"/>
  <c r="BE209" i="3" s="1"/>
  <c r="BI208" i="3"/>
  <c r="BH208" i="3"/>
  <c r="BG208" i="3"/>
  <c r="BF208" i="3"/>
  <c r="T208" i="3"/>
  <c r="R208" i="3"/>
  <c r="P208" i="3"/>
  <c r="BK208" i="3"/>
  <c r="J208" i="3"/>
  <c r="BE208" i="3"/>
  <c r="BI203" i="3"/>
  <c r="BH203" i="3"/>
  <c r="BG203" i="3"/>
  <c r="BF203" i="3"/>
  <c r="T203" i="3"/>
  <c r="R203" i="3"/>
  <c r="P203" i="3"/>
  <c r="BK203" i="3"/>
  <c r="J203" i="3"/>
  <c r="BE203" i="3" s="1"/>
  <c r="BI202" i="3"/>
  <c r="BH202" i="3"/>
  <c r="BG202" i="3"/>
  <c r="BF202" i="3"/>
  <c r="T202" i="3"/>
  <c r="R202" i="3"/>
  <c r="P202" i="3"/>
  <c r="BK202" i="3"/>
  <c r="J202" i="3"/>
  <c r="BE202" i="3"/>
  <c r="BI200" i="3"/>
  <c r="BH200" i="3"/>
  <c r="BG200" i="3"/>
  <c r="BF200" i="3"/>
  <c r="T200" i="3"/>
  <c r="R200" i="3"/>
  <c r="P200" i="3"/>
  <c r="BK200" i="3"/>
  <c r="J200" i="3"/>
  <c r="BE200" i="3" s="1"/>
  <c r="BI199" i="3"/>
  <c r="BH199" i="3"/>
  <c r="BG199" i="3"/>
  <c r="BF199" i="3"/>
  <c r="T199" i="3"/>
  <c r="R199" i="3"/>
  <c r="P199" i="3"/>
  <c r="BK199" i="3"/>
  <c r="J199" i="3"/>
  <c r="BE199" i="3"/>
  <c r="BI197" i="3"/>
  <c r="BH197" i="3"/>
  <c r="BG197" i="3"/>
  <c r="BF197" i="3"/>
  <c r="T197" i="3"/>
  <c r="R197" i="3"/>
  <c r="P197" i="3"/>
  <c r="BK197" i="3"/>
  <c r="J197" i="3"/>
  <c r="BE197" i="3" s="1"/>
  <c r="BI196" i="3"/>
  <c r="BH196" i="3"/>
  <c r="BG196" i="3"/>
  <c r="BF196" i="3"/>
  <c r="T196" i="3"/>
  <c r="R196" i="3"/>
  <c r="P196" i="3"/>
  <c r="BK196" i="3"/>
  <c r="J196" i="3"/>
  <c r="BE196" i="3"/>
  <c r="BI195" i="3"/>
  <c r="BH195" i="3"/>
  <c r="BG195" i="3"/>
  <c r="BF195" i="3"/>
  <c r="T195" i="3"/>
  <c r="R195" i="3"/>
  <c r="P195" i="3"/>
  <c r="BK195" i="3"/>
  <c r="J195" i="3"/>
  <c r="BE195" i="3" s="1"/>
  <c r="BI194" i="3"/>
  <c r="BH194" i="3"/>
  <c r="BG194" i="3"/>
  <c r="BF194" i="3"/>
  <c r="T194" i="3"/>
  <c r="R194" i="3"/>
  <c r="P194" i="3"/>
  <c r="BK194" i="3"/>
  <c r="J194" i="3"/>
  <c r="BE194" i="3"/>
  <c r="BI193" i="3"/>
  <c r="BH193" i="3"/>
  <c r="BG193" i="3"/>
  <c r="BF193" i="3"/>
  <c r="T193" i="3"/>
  <c r="R193" i="3"/>
  <c r="P193" i="3"/>
  <c r="BK193" i="3"/>
  <c r="J193" i="3"/>
  <c r="BE193" i="3" s="1"/>
  <c r="BI192" i="3"/>
  <c r="BH192" i="3"/>
  <c r="BG192" i="3"/>
  <c r="BF192" i="3"/>
  <c r="T192" i="3"/>
  <c r="R192" i="3"/>
  <c r="P192" i="3"/>
  <c r="BK192" i="3"/>
  <c r="J192" i="3"/>
  <c r="BE192" i="3"/>
  <c r="BI190" i="3"/>
  <c r="BH190" i="3"/>
  <c r="BG190" i="3"/>
  <c r="BF190" i="3"/>
  <c r="T190" i="3"/>
  <c r="R190" i="3"/>
  <c r="P190" i="3"/>
  <c r="BK190" i="3"/>
  <c r="J190" i="3"/>
  <c r="BE190" i="3" s="1"/>
  <c r="BI188" i="3"/>
  <c r="BH188" i="3"/>
  <c r="BG188" i="3"/>
  <c r="BF188" i="3"/>
  <c r="T188" i="3"/>
  <c r="R188" i="3"/>
  <c r="P188" i="3"/>
  <c r="BK188" i="3"/>
  <c r="J188" i="3"/>
  <c r="BE188" i="3"/>
  <c r="BI186" i="3"/>
  <c r="BH186" i="3"/>
  <c r="BG186" i="3"/>
  <c r="BF186" i="3"/>
  <c r="T186" i="3"/>
  <c r="R186" i="3"/>
  <c r="P186" i="3"/>
  <c r="BK186" i="3"/>
  <c r="J186" i="3"/>
  <c r="BE186" i="3" s="1"/>
  <c r="BI184" i="3"/>
  <c r="BH184" i="3"/>
  <c r="BG184" i="3"/>
  <c r="BF184" i="3"/>
  <c r="T184" i="3"/>
  <c r="R184" i="3"/>
  <c r="P184" i="3"/>
  <c r="BK184" i="3"/>
  <c r="J184" i="3"/>
  <c r="BE184" i="3"/>
  <c r="BI182" i="3"/>
  <c r="BH182" i="3"/>
  <c r="BG182" i="3"/>
  <c r="BF182" i="3"/>
  <c r="T182" i="3"/>
  <c r="R182" i="3"/>
  <c r="P182" i="3"/>
  <c r="BK182" i="3"/>
  <c r="J182" i="3"/>
  <c r="BE182" i="3" s="1"/>
  <c r="BI181" i="3"/>
  <c r="BH181" i="3"/>
  <c r="BG181" i="3"/>
  <c r="BF181" i="3"/>
  <c r="T181" i="3"/>
  <c r="R181" i="3"/>
  <c r="P181" i="3"/>
  <c r="BK181" i="3"/>
  <c r="J181" i="3"/>
  <c r="BE181" i="3"/>
  <c r="BI180" i="3"/>
  <c r="BH180" i="3"/>
  <c r="BG180" i="3"/>
  <c r="BF180" i="3"/>
  <c r="T180" i="3"/>
  <c r="R180" i="3"/>
  <c r="P180" i="3"/>
  <c r="BK180" i="3"/>
  <c r="J180" i="3"/>
  <c r="BE180" i="3" s="1"/>
  <c r="BI179" i="3"/>
  <c r="BH179" i="3"/>
  <c r="BG179" i="3"/>
  <c r="BF179" i="3"/>
  <c r="T179" i="3"/>
  <c r="R179" i="3"/>
  <c r="P179" i="3"/>
  <c r="BK179" i="3"/>
  <c r="J179" i="3"/>
  <c r="BE179" i="3"/>
  <c r="BI178" i="3"/>
  <c r="BH178" i="3"/>
  <c r="BG178" i="3"/>
  <c r="BF178" i="3"/>
  <c r="T178" i="3"/>
  <c r="R178" i="3"/>
  <c r="P178" i="3"/>
  <c r="BK178" i="3"/>
  <c r="J178" i="3"/>
  <c r="BE178" i="3" s="1"/>
  <c r="BI177" i="3"/>
  <c r="BH177" i="3"/>
  <c r="BG177" i="3"/>
  <c r="BF177" i="3"/>
  <c r="T177" i="3"/>
  <c r="R177" i="3"/>
  <c r="P177" i="3"/>
  <c r="BK177" i="3"/>
  <c r="J177" i="3"/>
  <c r="BE177" i="3"/>
  <c r="BI175" i="3"/>
  <c r="BH175" i="3"/>
  <c r="BG175" i="3"/>
  <c r="BF175" i="3"/>
  <c r="T175" i="3"/>
  <c r="R175" i="3"/>
  <c r="P175" i="3"/>
  <c r="BK175" i="3"/>
  <c r="J175" i="3"/>
  <c r="BE175" i="3" s="1"/>
  <c r="BI173" i="3"/>
  <c r="BH173" i="3"/>
  <c r="BG173" i="3"/>
  <c r="BF173" i="3"/>
  <c r="T173" i="3"/>
  <c r="R173" i="3"/>
  <c r="P173" i="3"/>
  <c r="BK173" i="3"/>
  <c r="J173" i="3"/>
  <c r="BE173" i="3"/>
  <c r="BI171" i="3"/>
  <c r="BH171" i="3"/>
  <c r="BG171" i="3"/>
  <c r="BF171" i="3"/>
  <c r="T171" i="3"/>
  <c r="R171" i="3"/>
  <c r="P171" i="3"/>
  <c r="BK171" i="3"/>
  <c r="J171" i="3"/>
  <c r="BE171" i="3" s="1"/>
  <c r="BI169" i="3"/>
  <c r="BH169" i="3"/>
  <c r="BG169" i="3"/>
  <c r="BF169" i="3"/>
  <c r="T169" i="3"/>
  <c r="R169" i="3"/>
  <c r="P169" i="3"/>
  <c r="BK169" i="3"/>
  <c r="J169" i="3"/>
  <c r="BE169" i="3"/>
  <c r="BI168" i="3"/>
  <c r="BH168" i="3"/>
  <c r="BG168" i="3"/>
  <c r="BF168" i="3"/>
  <c r="T168" i="3"/>
  <c r="R168" i="3"/>
  <c r="P168" i="3"/>
  <c r="BK168" i="3"/>
  <c r="J168" i="3"/>
  <c r="BE168" i="3" s="1"/>
  <c r="BI166" i="3"/>
  <c r="BH166" i="3"/>
  <c r="BG166" i="3"/>
  <c r="BF166" i="3"/>
  <c r="T166" i="3"/>
  <c r="R166" i="3"/>
  <c r="P166" i="3"/>
  <c r="BK166" i="3"/>
  <c r="J166" i="3"/>
  <c r="BE166" i="3"/>
  <c r="BI165" i="3"/>
  <c r="BH165" i="3"/>
  <c r="BG165" i="3"/>
  <c r="BF165" i="3"/>
  <c r="T165" i="3"/>
  <c r="R165" i="3"/>
  <c r="P165" i="3"/>
  <c r="BK165" i="3"/>
  <c r="J165" i="3"/>
  <c r="BE165" i="3" s="1"/>
  <c r="BI164" i="3"/>
  <c r="BH164" i="3"/>
  <c r="BG164" i="3"/>
  <c r="BF164" i="3"/>
  <c r="T164" i="3"/>
  <c r="R164" i="3"/>
  <c r="P164" i="3"/>
  <c r="BK164" i="3"/>
  <c r="J164" i="3"/>
  <c r="BE164" i="3"/>
  <c r="BI163" i="3"/>
  <c r="BH163" i="3"/>
  <c r="BG163" i="3"/>
  <c r="BF163" i="3"/>
  <c r="T163" i="3"/>
  <c r="R163" i="3"/>
  <c r="P163" i="3"/>
  <c r="BK163" i="3"/>
  <c r="J163" i="3"/>
  <c r="BE163" i="3" s="1"/>
  <c r="BI160" i="3"/>
  <c r="BH160" i="3"/>
  <c r="BG160" i="3"/>
  <c r="BF160" i="3"/>
  <c r="T160" i="3"/>
  <c r="R160" i="3"/>
  <c r="P160" i="3"/>
  <c r="BK160" i="3"/>
  <c r="J160" i="3"/>
  <c r="BE160" i="3"/>
  <c r="BI157" i="3"/>
  <c r="BH157" i="3"/>
  <c r="BG157" i="3"/>
  <c r="BF157" i="3"/>
  <c r="T157" i="3"/>
  <c r="R157" i="3"/>
  <c r="P157" i="3"/>
  <c r="BK157" i="3"/>
  <c r="J157" i="3"/>
  <c r="BE157" i="3" s="1"/>
  <c r="BI156" i="3"/>
  <c r="BH156" i="3"/>
  <c r="BG156" i="3"/>
  <c r="BF156" i="3"/>
  <c r="T156" i="3"/>
  <c r="R156" i="3"/>
  <c r="P156" i="3"/>
  <c r="BK156" i="3"/>
  <c r="J156" i="3"/>
  <c r="BE156" i="3"/>
  <c r="BI155" i="3"/>
  <c r="BH155" i="3"/>
  <c r="BG155" i="3"/>
  <c r="BF155" i="3"/>
  <c r="T155" i="3"/>
  <c r="R155" i="3"/>
  <c r="P155" i="3"/>
  <c r="BK155" i="3"/>
  <c r="J155" i="3"/>
  <c r="BE155" i="3" s="1"/>
  <c r="BI151" i="3"/>
  <c r="BH151" i="3"/>
  <c r="BG151" i="3"/>
  <c r="BF151" i="3"/>
  <c r="T151" i="3"/>
  <c r="R151" i="3"/>
  <c r="P151" i="3"/>
  <c r="BK151" i="3"/>
  <c r="J151" i="3"/>
  <c r="BE151" i="3"/>
  <c r="BI150" i="3"/>
  <c r="BH150" i="3"/>
  <c r="BG150" i="3"/>
  <c r="BF150" i="3"/>
  <c r="T150" i="3"/>
  <c r="R150" i="3"/>
  <c r="P150" i="3"/>
  <c r="BK150" i="3"/>
  <c r="J150" i="3"/>
  <c r="BE150" i="3" s="1"/>
  <c r="BI149" i="3"/>
  <c r="BH149" i="3"/>
  <c r="BG149" i="3"/>
  <c r="BF149" i="3"/>
  <c r="T149" i="3"/>
  <c r="R149" i="3"/>
  <c r="P149" i="3"/>
  <c r="BK149" i="3"/>
  <c r="J149" i="3"/>
  <c r="BE149" i="3"/>
  <c r="BI147" i="3"/>
  <c r="BH147" i="3"/>
  <c r="BG147" i="3"/>
  <c r="BF147" i="3"/>
  <c r="T147" i="3"/>
  <c r="R147" i="3"/>
  <c r="P147" i="3"/>
  <c r="BK147" i="3"/>
  <c r="J147" i="3"/>
  <c r="BE147" i="3" s="1"/>
  <c r="BI146" i="3"/>
  <c r="BH146" i="3"/>
  <c r="BG146" i="3"/>
  <c r="BF146" i="3"/>
  <c r="T146" i="3"/>
  <c r="R146" i="3"/>
  <c r="P146" i="3"/>
  <c r="BK146" i="3"/>
  <c r="J146" i="3"/>
  <c r="BE146" i="3"/>
  <c r="BI144" i="3"/>
  <c r="BH144" i="3"/>
  <c r="BG144" i="3"/>
  <c r="BF144" i="3"/>
  <c r="T144" i="3"/>
  <c r="R144" i="3"/>
  <c r="P144" i="3"/>
  <c r="BK144" i="3"/>
  <c r="J144" i="3"/>
  <c r="BE144" i="3" s="1"/>
  <c r="BI142" i="3"/>
  <c r="BH142" i="3"/>
  <c r="BG142" i="3"/>
  <c r="BF142" i="3"/>
  <c r="T142" i="3"/>
  <c r="R142" i="3"/>
  <c r="P142" i="3"/>
  <c r="BK142" i="3"/>
  <c r="J142" i="3"/>
  <c r="BE142" i="3"/>
  <c r="BI140" i="3"/>
  <c r="BH140" i="3"/>
  <c r="BG140" i="3"/>
  <c r="BF140" i="3"/>
  <c r="T140" i="3"/>
  <c r="R140" i="3"/>
  <c r="P140" i="3"/>
  <c r="BK140" i="3"/>
  <c r="J140" i="3"/>
  <c r="BE140" i="3" s="1"/>
  <c r="BI138" i="3"/>
  <c r="BH138" i="3"/>
  <c r="BG138" i="3"/>
  <c r="BF138" i="3"/>
  <c r="T138" i="3"/>
  <c r="R138" i="3"/>
  <c r="P138" i="3"/>
  <c r="BK138" i="3"/>
  <c r="J138" i="3"/>
  <c r="BE138" i="3"/>
  <c r="BI136" i="3"/>
  <c r="BH136" i="3"/>
  <c r="BG136" i="3"/>
  <c r="BF136" i="3"/>
  <c r="T136" i="3"/>
  <c r="R136" i="3"/>
  <c r="P136" i="3"/>
  <c r="BK136" i="3"/>
  <c r="J136" i="3"/>
  <c r="BE136" i="3" s="1"/>
  <c r="BI134" i="3"/>
  <c r="BH134" i="3"/>
  <c r="BG134" i="3"/>
  <c r="BF134" i="3"/>
  <c r="T134" i="3"/>
  <c r="R134" i="3"/>
  <c r="P134" i="3"/>
  <c r="BK134" i="3"/>
  <c r="J134" i="3"/>
  <c r="BE134" i="3"/>
  <c r="BI132" i="3"/>
  <c r="BH132" i="3"/>
  <c r="BG132" i="3"/>
  <c r="BF132" i="3"/>
  <c r="T132" i="3"/>
  <c r="R132" i="3"/>
  <c r="P132" i="3"/>
  <c r="BK132" i="3"/>
  <c r="J132" i="3"/>
  <c r="BE132" i="3" s="1"/>
  <c r="BI130" i="3"/>
  <c r="BH130" i="3"/>
  <c r="BG130" i="3"/>
  <c r="BF130" i="3"/>
  <c r="T130" i="3"/>
  <c r="R130" i="3"/>
  <c r="P130" i="3"/>
  <c r="BK130" i="3"/>
  <c r="J130" i="3"/>
  <c r="BE130" i="3"/>
  <c r="BI128" i="3"/>
  <c r="BH128" i="3"/>
  <c r="BG128" i="3"/>
  <c r="BF128" i="3"/>
  <c r="T128" i="3"/>
  <c r="T127" i="3" s="1"/>
  <c r="R128" i="3"/>
  <c r="R127" i="3"/>
  <c r="P128" i="3"/>
  <c r="P127" i="3" s="1"/>
  <c r="BK128" i="3"/>
  <c r="BK127" i="3"/>
  <c r="J127" i="3" s="1"/>
  <c r="J62" i="3" s="1"/>
  <c r="J128" i="3"/>
  <c r="BE128" i="3"/>
  <c r="BI123" i="3"/>
  <c r="BH123" i="3"/>
  <c r="BG123" i="3"/>
  <c r="BF123" i="3"/>
  <c r="T123" i="3"/>
  <c r="R123" i="3"/>
  <c r="P123" i="3"/>
  <c r="BK123" i="3"/>
  <c r="J123" i="3"/>
  <c r="BE123" i="3" s="1"/>
  <c r="BI121" i="3"/>
  <c r="BH121" i="3"/>
  <c r="BG121" i="3"/>
  <c r="BF121" i="3"/>
  <c r="T121" i="3"/>
  <c r="R121" i="3"/>
  <c r="P121" i="3"/>
  <c r="BK121" i="3"/>
  <c r="J121" i="3"/>
  <c r="BE121" i="3"/>
  <c r="BI114" i="3"/>
  <c r="BH114" i="3"/>
  <c r="BG114" i="3"/>
  <c r="BF114" i="3"/>
  <c r="T114" i="3"/>
  <c r="R114" i="3"/>
  <c r="P114" i="3"/>
  <c r="BK114" i="3"/>
  <c r="J114" i="3"/>
  <c r="BE114" i="3" s="1"/>
  <c r="BI112" i="3"/>
  <c r="BH112" i="3"/>
  <c r="BG112" i="3"/>
  <c r="BF112" i="3"/>
  <c r="T112" i="3"/>
  <c r="R112" i="3"/>
  <c r="P112" i="3"/>
  <c r="BK112" i="3"/>
  <c r="J112" i="3"/>
  <c r="BE112" i="3"/>
  <c r="BI107" i="3"/>
  <c r="BH107" i="3"/>
  <c r="BG107" i="3"/>
  <c r="BF107" i="3"/>
  <c r="T107" i="3"/>
  <c r="R107" i="3"/>
  <c r="P107" i="3"/>
  <c r="BK107" i="3"/>
  <c r="J107" i="3"/>
  <c r="BE107" i="3" s="1"/>
  <c r="BI105" i="3"/>
  <c r="BH105" i="3"/>
  <c r="BG105" i="3"/>
  <c r="BF105" i="3"/>
  <c r="T105" i="3"/>
  <c r="R105" i="3"/>
  <c r="P105" i="3"/>
  <c r="BK105" i="3"/>
  <c r="J105" i="3"/>
  <c r="BE105" i="3"/>
  <c r="BI104" i="3"/>
  <c r="BH104" i="3"/>
  <c r="BG104" i="3"/>
  <c r="BF104" i="3"/>
  <c r="T104" i="3"/>
  <c r="R104" i="3"/>
  <c r="P104" i="3"/>
  <c r="BK104" i="3"/>
  <c r="J104" i="3"/>
  <c r="BE104" i="3" s="1"/>
  <c r="BI102" i="3"/>
  <c r="BH102" i="3"/>
  <c r="BG102" i="3"/>
  <c r="BF102" i="3"/>
  <c r="T102" i="3"/>
  <c r="R102" i="3"/>
  <c r="P102" i="3"/>
  <c r="BK102" i="3"/>
  <c r="J102" i="3"/>
  <c r="BE102" i="3"/>
  <c r="BI100" i="3"/>
  <c r="BH100" i="3"/>
  <c r="BG100" i="3"/>
  <c r="BF100" i="3"/>
  <c r="T100" i="3"/>
  <c r="R100" i="3"/>
  <c r="P100" i="3"/>
  <c r="BK100" i="3"/>
  <c r="J100" i="3"/>
  <c r="BE100" i="3" s="1"/>
  <c r="BI99" i="3"/>
  <c r="BH99" i="3"/>
  <c r="BG99" i="3"/>
  <c r="BF99" i="3"/>
  <c r="T99" i="3"/>
  <c r="R99" i="3"/>
  <c r="P99" i="3"/>
  <c r="BK99" i="3"/>
  <c r="J99" i="3"/>
  <c r="BE99" i="3"/>
  <c r="BI97" i="3"/>
  <c r="BH97" i="3"/>
  <c r="BG97" i="3"/>
  <c r="BF97" i="3"/>
  <c r="J34" i="3" s="1"/>
  <c r="AW56" i="1" s="1"/>
  <c r="T97" i="3"/>
  <c r="R97" i="3"/>
  <c r="P97" i="3"/>
  <c r="BK97" i="3"/>
  <c r="J97" i="3"/>
  <c r="BE97" i="3" s="1"/>
  <c r="BI94" i="3"/>
  <c r="BH94" i="3"/>
  <c r="BG94" i="3"/>
  <c r="BF94" i="3"/>
  <c r="T94" i="3"/>
  <c r="R94" i="3"/>
  <c r="P94" i="3"/>
  <c r="BK94" i="3"/>
  <c r="J94" i="3"/>
  <c r="BE94" i="3"/>
  <c r="BI89" i="3"/>
  <c r="F37" i="3" s="1"/>
  <c r="BD56" i="1" s="1"/>
  <c r="BH89" i="3"/>
  <c r="F36" i="3" s="1"/>
  <c r="BC56" i="1" s="1"/>
  <c r="BG89" i="3"/>
  <c r="F35" i="3"/>
  <c r="BB56" i="1" s="1"/>
  <c r="BF89" i="3"/>
  <c r="T89" i="3"/>
  <c r="T88" i="3"/>
  <c r="T87" i="3" s="1"/>
  <c r="T86" i="3" s="1"/>
  <c r="R89" i="3"/>
  <c r="R88" i="3"/>
  <c r="R87" i="3" s="1"/>
  <c r="R86" i="3" s="1"/>
  <c r="P89" i="3"/>
  <c r="P88" i="3"/>
  <c r="P87" i="3" s="1"/>
  <c r="P86" i="3" s="1"/>
  <c r="AU56" i="1" s="1"/>
  <c r="BK89" i="3"/>
  <c r="BK88" i="3" s="1"/>
  <c r="J89" i="3"/>
  <c r="BE89" i="3"/>
  <c r="J82" i="3"/>
  <c r="F82" i="3"/>
  <c r="F80" i="3"/>
  <c r="E78" i="3"/>
  <c r="J54" i="3"/>
  <c r="F54" i="3"/>
  <c r="F52" i="3"/>
  <c r="E50" i="3"/>
  <c r="J24" i="3"/>
  <c r="E24" i="3"/>
  <c r="J83" i="3" s="1"/>
  <c r="J23" i="3"/>
  <c r="J18" i="3"/>
  <c r="E18" i="3"/>
  <c r="F55" i="3" s="1"/>
  <c r="J17" i="3"/>
  <c r="J12" i="3"/>
  <c r="J52" i="3" s="1"/>
  <c r="E7" i="3"/>
  <c r="E76" i="3" s="1"/>
  <c r="J37" i="2"/>
  <c r="J36" i="2"/>
  <c r="AY55" i="1" s="1"/>
  <c r="J35" i="2"/>
  <c r="AX55" i="1"/>
  <c r="BI143" i="2"/>
  <c r="BH143" i="2"/>
  <c r="BG143" i="2"/>
  <c r="BF143" i="2"/>
  <c r="T143" i="2"/>
  <c r="T142" i="2" s="1"/>
  <c r="R143" i="2"/>
  <c r="R142" i="2"/>
  <c r="P143" i="2"/>
  <c r="P142" i="2" s="1"/>
  <c r="BK143" i="2"/>
  <c r="BK142" i="2"/>
  <c r="J142" i="2"/>
  <c r="J66" i="2" s="1"/>
  <c r="J143" i="2"/>
  <c r="BE143" i="2" s="1"/>
  <c r="BI140" i="2"/>
  <c r="BH140" i="2"/>
  <c r="BG140" i="2"/>
  <c r="BF140" i="2"/>
  <c r="T140" i="2"/>
  <c r="T139" i="2" s="1"/>
  <c r="R140" i="2"/>
  <c r="R139" i="2"/>
  <c r="P140" i="2"/>
  <c r="P139" i="2" s="1"/>
  <c r="BK140" i="2"/>
  <c r="BK139" i="2"/>
  <c r="J139" i="2"/>
  <c r="J65" i="2" s="1"/>
  <c r="J140" i="2"/>
  <c r="BE140" i="2" s="1"/>
  <c r="BI138" i="2"/>
  <c r="BH138" i="2"/>
  <c r="BG138" i="2"/>
  <c r="BF138" i="2"/>
  <c r="T138" i="2"/>
  <c r="R138" i="2"/>
  <c r="P138" i="2"/>
  <c r="BK138" i="2"/>
  <c r="J138" i="2"/>
  <c r="BE138" i="2" s="1"/>
  <c r="BI137" i="2"/>
  <c r="BH137" i="2"/>
  <c r="BG137" i="2"/>
  <c r="BF137" i="2"/>
  <c r="T137" i="2"/>
  <c r="R137" i="2"/>
  <c r="P137" i="2"/>
  <c r="BK137" i="2"/>
  <c r="J137" i="2"/>
  <c r="BE137" i="2"/>
  <c r="BI136" i="2"/>
  <c r="BH136" i="2"/>
  <c r="BG136" i="2"/>
  <c r="BF136" i="2"/>
  <c r="T136" i="2"/>
  <c r="R136" i="2"/>
  <c r="P136" i="2"/>
  <c r="BK136" i="2"/>
  <c r="J136" i="2"/>
  <c r="BE136" i="2" s="1"/>
  <c r="BI135" i="2"/>
  <c r="BH135" i="2"/>
  <c r="BG135" i="2"/>
  <c r="BF135" i="2"/>
  <c r="T135" i="2"/>
  <c r="R135" i="2"/>
  <c r="P135" i="2"/>
  <c r="BK135" i="2"/>
  <c r="J135" i="2"/>
  <c r="BE135" i="2"/>
  <c r="BI134" i="2"/>
  <c r="BH134" i="2"/>
  <c r="BG134" i="2"/>
  <c r="BF134" i="2"/>
  <c r="T134" i="2"/>
  <c r="R134" i="2"/>
  <c r="P134" i="2"/>
  <c r="BK134" i="2"/>
  <c r="J134" i="2"/>
  <c r="BE134" i="2" s="1"/>
  <c r="BI133" i="2"/>
  <c r="BH133" i="2"/>
  <c r="BG133" i="2"/>
  <c r="BF133" i="2"/>
  <c r="T133" i="2"/>
  <c r="R133" i="2"/>
  <c r="P133" i="2"/>
  <c r="P130" i="2" s="1"/>
  <c r="BK133" i="2"/>
  <c r="J133" i="2"/>
  <c r="BE133" i="2"/>
  <c r="BI132" i="2"/>
  <c r="BH132" i="2"/>
  <c r="BG132" i="2"/>
  <c r="BF132" i="2"/>
  <c r="T132" i="2"/>
  <c r="T130" i="2" s="1"/>
  <c r="R132" i="2"/>
  <c r="P132" i="2"/>
  <c r="BK132" i="2"/>
  <c r="J132" i="2"/>
  <c r="BE132" i="2" s="1"/>
  <c r="BI131" i="2"/>
  <c r="BH131" i="2"/>
  <c r="BG131" i="2"/>
  <c r="BF131" i="2"/>
  <c r="T131" i="2"/>
  <c r="R131" i="2"/>
  <c r="R130" i="2" s="1"/>
  <c r="P131" i="2"/>
  <c r="BK131" i="2"/>
  <c r="BK130" i="2" s="1"/>
  <c r="J130" i="2" s="1"/>
  <c r="J64" i="2" s="1"/>
  <c r="J131" i="2"/>
  <c r="BE131" i="2"/>
  <c r="BI128" i="2"/>
  <c r="BH128" i="2"/>
  <c r="BG128" i="2"/>
  <c r="BF128" i="2"/>
  <c r="T128" i="2"/>
  <c r="R128" i="2"/>
  <c r="P128" i="2"/>
  <c r="BK128" i="2"/>
  <c r="J128" i="2"/>
  <c r="BE128" i="2"/>
  <c r="BI126" i="2"/>
  <c r="BH126" i="2"/>
  <c r="BG126" i="2"/>
  <c r="BF126" i="2"/>
  <c r="T126" i="2"/>
  <c r="R126" i="2"/>
  <c r="P126" i="2"/>
  <c r="BK126" i="2"/>
  <c r="J126" i="2"/>
  <c r="BE126" i="2" s="1"/>
  <c r="BI124" i="2"/>
  <c r="BH124" i="2"/>
  <c r="BG124" i="2"/>
  <c r="BF124" i="2"/>
  <c r="T124" i="2"/>
  <c r="R124" i="2"/>
  <c r="P124" i="2"/>
  <c r="BK124" i="2"/>
  <c r="J124" i="2"/>
  <c r="BE124" i="2"/>
  <c r="BI122" i="2"/>
  <c r="BH122" i="2"/>
  <c r="BG122" i="2"/>
  <c r="BF122" i="2"/>
  <c r="T122" i="2"/>
  <c r="R122" i="2"/>
  <c r="P122" i="2"/>
  <c r="BK122" i="2"/>
  <c r="J122" i="2"/>
  <c r="BE122" i="2" s="1"/>
  <c r="BI120" i="2"/>
  <c r="BH120" i="2"/>
  <c r="BG120" i="2"/>
  <c r="BF120" i="2"/>
  <c r="T120" i="2"/>
  <c r="R120" i="2"/>
  <c r="P120" i="2"/>
  <c r="BK120" i="2"/>
  <c r="J120" i="2"/>
  <c r="BE120" i="2"/>
  <c r="BI118" i="2"/>
  <c r="BH118" i="2"/>
  <c r="BG118" i="2"/>
  <c r="BF118" i="2"/>
  <c r="T118" i="2"/>
  <c r="R118" i="2"/>
  <c r="P118" i="2"/>
  <c r="BK118" i="2"/>
  <c r="J118" i="2"/>
  <c r="BE118" i="2" s="1"/>
  <c r="BI115" i="2"/>
  <c r="BH115" i="2"/>
  <c r="BG115" i="2"/>
  <c r="BF115" i="2"/>
  <c r="T115" i="2"/>
  <c r="R115" i="2"/>
  <c r="P115" i="2"/>
  <c r="BK115" i="2"/>
  <c r="J115" i="2"/>
  <c r="BE115" i="2"/>
  <c r="BI113" i="2"/>
  <c r="BH113" i="2"/>
  <c r="BG113" i="2"/>
  <c r="BF113" i="2"/>
  <c r="T113" i="2"/>
  <c r="R113" i="2"/>
  <c r="P113" i="2"/>
  <c r="BK113" i="2"/>
  <c r="J113" i="2"/>
  <c r="BE113" i="2" s="1"/>
  <c r="BI112" i="2"/>
  <c r="BH112" i="2"/>
  <c r="BG112" i="2"/>
  <c r="BF112" i="2"/>
  <c r="T112" i="2"/>
  <c r="R112" i="2"/>
  <c r="P112" i="2"/>
  <c r="BK112" i="2"/>
  <c r="J112" i="2"/>
  <c r="BE112" i="2"/>
  <c r="BI110" i="2"/>
  <c r="BH110" i="2"/>
  <c r="BG110" i="2"/>
  <c r="BF110" i="2"/>
  <c r="T110" i="2"/>
  <c r="R110" i="2"/>
  <c r="R106" i="2" s="1"/>
  <c r="P110" i="2"/>
  <c r="BK110" i="2"/>
  <c r="J110" i="2"/>
  <c r="BE110" i="2" s="1"/>
  <c r="BI109" i="2"/>
  <c r="BH109" i="2"/>
  <c r="BG109" i="2"/>
  <c r="BF109" i="2"/>
  <c r="T109" i="2"/>
  <c r="R109" i="2"/>
  <c r="P109" i="2"/>
  <c r="BK109" i="2"/>
  <c r="BK106" i="2" s="1"/>
  <c r="J106" i="2" s="1"/>
  <c r="J63" i="2" s="1"/>
  <c r="J109" i="2"/>
  <c r="BE109" i="2"/>
  <c r="BI107" i="2"/>
  <c r="BH107" i="2"/>
  <c r="BG107" i="2"/>
  <c r="BF107" i="2"/>
  <c r="T107" i="2"/>
  <c r="T106" i="2" s="1"/>
  <c r="R107" i="2"/>
  <c r="P107" i="2"/>
  <c r="P106" i="2" s="1"/>
  <c r="BK107" i="2"/>
  <c r="J107" i="2"/>
  <c r="BE107" i="2" s="1"/>
  <c r="BI104" i="2"/>
  <c r="BH104" i="2"/>
  <c r="BG104" i="2"/>
  <c r="BF104" i="2"/>
  <c r="T104" i="2"/>
  <c r="T102" i="2" s="1"/>
  <c r="R104" i="2"/>
  <c r="P104" i="2"/>
  <c r="BK104" i="2"/>
  <c r="J104" i="2"/>
  <c r="BE104" i="2" s="1"/>
  <c r="BI103" i="2"/>
  <c r="BH103" i="2"/>
  <c r="BG103" i="2"/>
  <c r="BF103" i="2"/>
  <c r="T103" i="2"/>
  <c r="R103" i="2"/>
  <c r="R102" i="2" s="1"/>
  <c r="P103" i="2"/>
  <c r="P102" i="2"/>
  <c r="BK103" i="2"/>
  <c r="BK102" i="2" s="1"/>
  <c r="J102" i="2" s="1"/>
  <c r="J62" i="2" s="1"/>
  <c r="J103" i="2"/>
  <c r="BE103" i="2"/>
  <c r="BI100" i="2"/>
  <c r="BH100" i="2"/>
  <c r="BG100" i="2"/>
  <c r="BF100" i="2"/>
  <c r="T100" i="2"/>
  <c r="R100" i="2"/>
  <c r="P100" i="2"/>
  <c r="BK100" i="2"/>
  <c r="J100" i="2"/>
  <c r="BE100" i="2"/>
  <c r="BI96" i="2"/>
  <c r="BH96" i="2"/>
  <c r="BG96" i="2"/>
  <c r="BF96" i="2"/>
  <c r="T96" i="2"/>
  <c r="R96" i="2"/>
  <c r="P96" i="2"/>
  <c r="BK96" i="2"/>
  <c r="J96" i="2"/>
  <c r="BE96" i="2" s="1"/>
  <c r="BI94" i="2"/>
  <c r="BH94" i="2"/>
  <c r="BG94" i="2"/>
  <c r="BF94" i="2"/>
  <c r="T94" i="2"/>
  <c r="R94" i="2"/>
  <c r="P94" i="2"/>
  <c r="BK94" i="2"/>
  <c r="J94" i="2"/>
  <c r="BE94" i="2"/>
  <c r="BI92" i="2"/>
  <c r="BH92" i="2"/>
  <c r="BG92" i="2"/>
  <c r="BF92" i="2"/>
  <c r="T92" i="2"/>
  <c r="T88" i="2" s="1"/>
  <c r="R92" i="2"/>
  <c r="R88" i="2" s="1"/>
  <c r="R87" i="2" s="1"/>
  <c r="R86" i="2" s="1"/>
  <c r="P92" i="2"/>
  <c r="BK92" i="2"/>
  <c r="J92" i="2"/>
  <c r="BE92" i="2" s="1"/>
  <c r="BI90" i="2"/>
  <c r="BH90" i="2"/>
  <c r="BG90" i="2"/>
  <c r="F35" i="2" s="1"/>
  <c r="BB55" i="1" s="1"/>
  <c r="BB54" i="1" s="1"/>
  <c r="BF90" i="2"/>
  <c r="T90" i="2"/>
  <c r="R90" i="2"/>
  <c r="P90" i="2"/>
  <c r="P88" i="2" s="1"/>
  <c r="BK90" i="2"/>
  <c r="J90" i="2"/>
  <c r="BE90" i="2"/>
  <c r="BI89" i="2"/>
  <c r="F37" i="2" s="1"/>
  <c r="BD55" i="1" s="1"/>
  <c r="BD54" i="1" s="1"/>
  <c r="W33" i="1" s="1"/>
  <c r="BH89" i="2"/>
  <c r="F36" i="2"/>
  <c r="BC55" i="1" s="1"/>
  <c r="BC54" i="1" s="1"/>
  <c r="BG89" i="2"/>
  <c r="BF89" i="2"/>
  <c r="J34" i="2" s="1"/>
  <c r="AW55" i="1" s="1"/>
  <c r="F34" i="2"/>
  <c r="BA55" i="1" s="1"/>
  <c r="T89" i="2"/>
  <c r="R89" i="2"/>
  <c r="P89" i="2"/>
  <c r="BK89" i="2"/>
  <c r="BK88" i="2"/>
  <c r="J88" i="2" s="1"/>
  <c r="J61" i="2" s="1"/>
  <c r="J89" i="2"/>
  <c r="BE89" i="2" s="1"/>
  <c r="J82" i="2"/>
  <c r="F82" i="2"/>
  <c r="F80" i="2"/>
  <c r="E78" i="2"/>
  <c r="J54" i="2"/>
  <c r="F54" i="2"/>
  <c r="F52" i="2"/>
  <c r="E50" i="2"/>
  <c r="J24" i="2"/>
  <c r="E24" i="2"/>
  <c r="J83" i="2"/>
  <c r="J55" i="2"/>
  <c r="J23" i="2"/>
  <c r="J18" i="2"/>
  <c r="E18" i="2"/>
  <c r="F83" i="2" s="1"/>
  <c r="J17" i="2"/>
  <c r="J12" i="2"/>
  <c r="J80" i="2" s="1"/>
  <c r="E7" i="2"/>
  <c r="E76" i="2"/>
  <c r="E48" i="2"/>
  <c r="AS54" i="1"/>
  <c r="L50" i="1"/>
  <c r="AM50" i="1"/>
  <c r="AM49" i="1"/>
  <c r="L49" i="1"/>
  <c r="AM47" i="1"/>
  <c r="L47" i="1"/>
  <c r="L45" i="1"/>
  <c r="L44" i="1"/>
  <c r="W32" i="1" l="1"/>
  <c r="AY54" i="1"/>
  <c r="F33" i="3"/>
  <c r="AZ56" i="1" s="1"/>
  <c r="W31" i="1"/>
  <c r="AX54" i="1"/>
  <c r="J33" i="2"/>
  <c r="AV55" i="1" s="1"/>
  <c r="AT55" i="1" s="1"/>
  <c r="F33" i="2"/>
  <c r="AZ55" i="1" s="1"/>
  <c r="J88" i="3"/>
  <c r="J61" i="3" s="1"/>
  <c r="J59" i="4"/>
  <c r="J30" i="4"/>
  <c r="T87" i="2"/>
  <c r="T86" i="2" s="1"/>
  <c r="J33" i="3"/>
  <c r="AV56" i="1" s="1"/>
  <c r="AT56" i="1" s="1"/>
  <c r="J212" i="3"/>
  <c r="J64" i="3" s="1"/>
  <c r="BK211" i="3"/>
  <c r="J211" i="3" s="1"/>
  <c r="J63" i="3" s="1"/>
  <c r="P87" i="2"/>
  <c r="P86" i="2" s="1"/>
  <c r="AU55" i="1" s="1"/>
  <c r="J52" i="2"/>
  <c r="F55" i="2"/>
  <c r="BK87" i="2"/>
  <c r="E48" i="3"/>
  <c r="J80" i="3"/>
  <c r="F83" i="3"/>
  <c r="J55" i="3"/>
  <c r="E76" i="4"/>
  <c r="J87" i="4"/>
  <c r="J60" i="4" s="1"/>
  <c r="P124" i="4"/>
  <c r="P87" i="4" s="1"/>
  <c r="P86" i="4" s="1"/>
  <c r="AU57" i="1" s="1"/>
  <c r="BK94" i="5"/>
  <c r="T222" i="5"/>
  <c r="F34" i="3"/>
  <c r="BA56" i="1" s="1"/>
  <c r="P222" i="5"/>
  <c r="F33" i="5"/>
  <c r="AZ58" i="1" s="1"/>
  <c r="T93" i="5"/>
  <c r="T92" i="5" s="1"/>
  <c r="J34" i="4"/>
  <c r="AW57" i="1" s="1"/>
  <c r="AT57" i="1" s="1"/>
  <c r="J33" i="5"/>
  <c r="AV58" i="1" s="1"/>
  <c r="AT58" i="1" s="1"/>
  <c r="P93" i="5"/>
  <c r="P92" i="5" s="1"/>
  <c r="AU58" i="1" s="1"/>
  <c r="E48" i="5"/>
  <c r="J86" i="5"/>
  <c r="F89" i="5"/>
  <c r="J55" i="5"/>
  <c r="J89" i="6"/>
  <c r="J61" i="6" s="1"/>
  <c r="BK88" i="6"/>
  <c r="T87" i="6"/>
  <c r="F33" i="7"/>
  <c r="AZ60" i="1" s="1"/>
  <c r="J94" i="8"/>
  <c r="J61" i="8" s="1"/>
  <c r="BK93" i="8"/>
  <c r="F34" i="5"/>
  <c r="BA58" i="1" s="1"/>
  <c r="BA54" i="1" s="1"/>
  <c r="J168" i="6"/>
  <c r="J67" i="6" s="1"/>
  <c r="BK167" i="6"/>
  <c r="J167" i="6" s="1"/>
  <c r="J66" i="6" s="1"/>
  <c r="J210" i="8"/>
  <c r="J71" i="8" s="1"/>
  <c r="BK209" i="8"/>
  <c r="J209" i="8" s="1"/>
  <c r="J70" i="8" s="1"/>
  <c r="J59" i="7"/>
  <c r="J30" i="7"/>
  <c r="P281" i="5"/>
  <c r="J33" i="6"/>
  <c r="AV59" i="1" s="1"/>
  <c r="AT59" i="1" s="1"/>
  <c r="F33" i="6"/>
  <c r="AZ59" i="1" s="1"/>
  <c r="F33" i="8"/>
  <c r="AZ61" i="1" s="1"/>
  <c r="J33" i="8"/>
  <c r="AV61" i="1" s="1"/>
  <c r="AT61" i="1" s="1"/>
  <c r="J136" i="8"/>
  <c r="J67" i="8" s="1"/>
  <c r="BK135" i="8"/>
  <c r="J135" i="8" s="1"/>
  <c r="J66" i="8" s="1"/>
  <c r="J326" i="5"/>
  <c r="J72" i="5" s="1"/>
  <c r="J34" i="6"/>
  <c r="AW59" i="1" s="1"/>
  <c r="J33" i="7"/>
  <c r="AV60" i="1" s="1"/>
  <c r="AT60" i="1" s="1"/>
  <c r="J82" i="7"/>
  <c r="J60" i="7" s="1"/>
  <c r="E82" i="8"/>
  <c r="J89" i="8"/>
  <c r="F34" i="8"/>
  <c r="BA61" i="1" s="1"/>
  <c r="W30" i="1" l="1"/>
  <c r="AW54" i="1"/>
  <c r="AK30" i="1" s="1"/>
  <c r="J93" i="8"/>
  <c r="J60" i="8" s="1"/>
  <c r="BK92" i="8"/>
  <c r="J92" i="8" s="1"/>
  <c r="J88" i="6"/>
  <c r="J60" i="6" s="1"/>
  <c r="BK87" i="6"/>
  <c r="J87" i="6" s="1"/>
  <c r="BK87" i="3"/>
  <c r="AG60" i="1"/>
  <c r="AN60" i="1" s="1"/>
  <c r="J39" i="7"/>
  <c r="AU54" i="1"/>
  <c r="J39" i="4"/>
  <c r="AG57" i="1"/>
  <c r="AN57" i="1" s="1"/>
  <c r="AZ54" i="1"/>
  <c r="BK93" i="5"/>
  <c r="J94" i="5"/>
  <c r="J61" i="5" s="1"/>
  <c r="J87" i="2"/>
  <c r="J60" i="2" s="1"/>
  <c r="BK86" i="2"/>
  <c r="J86" i="2" s="1"/>
  <c r="J93" i="5" l="1"/>
  <c r="J60" i="5" s="1"/>
  <c r="BK92" i="5"/>
  <c r="J92" i="5" s="1"/>
  <c r="J30" i="6"/>
  <c r="J59" i="6"/>
  <c r="J30" i="2"/>
  <c r="J59" i="2"/>
  <c r="W29" i="1"/>
  <c r="AV54" i="1"/>
  <c r="J59" i="8"/>
  <c r="J30" i="8"/>
  <c r="J87" i="3"/>
  <c r="J60" i="3" s="1"/>
  <c r="BK86" i="3"/>
  <c r="J86" i="3" s="1"/>
  <c r="AG59" i="1" l="1"/>
  <c r="AN59" i="1" s="1"/>
  <c r="J39" i="6"/>
  <c r="J39" i="8"/>
  <c r="AG61" i="1"/>
  <c r="AN61" i="1" s="1"/>
  <c r="J59" i="5"/>
  <c r="J30" i="5"/>
  <c r="J39" i="2"/>
  <c r="AG55" i="1"/>
  <c r="J59" i="3"/>
  <c r="J30" i="3"/>
  <c r="AT54" i="1"/>
  <c r="AK29" i="1"/>
  <c r="AG56" i="1" l="1"/>
  <c r="AN56" i="1" s="1"/>
  <c r="J39" i="3"/>
  <c r="AG58" i="1"/>
  <c r="AN58" i="1" s="1"/>
  <c r="J39" i="5"/>
  <c r="AN55" i="1"/>
  <c r="AG54" i="1" l="1"/>
  <c r="AN54" i="1" l="1"/>
  <c r="AK26" i="1"/>
  <c r="AK35" i="1" s="1"/>
</calcChain>
</file>

<file path=xl/sharedStrings.xml><?xml version="1.0" encoding="utf-8"?>
<sst xmlns="http://schemas.openxmlformats.org/spreadsheetml/2006/main" count="10899" uniqueCount="1817">
  <si>
    <t>Export Komplet</t>
  </si>
  <si>
    <t>VZ</t>
  </si>
  <si>
    <t>2.0</t>
  </si>
  <si>
    <t>ZAMOK</t>
  </si>
  <si>
    <t>False</t>
  </si>
  <si>
    <t>{44954578-5784-4184-81f5-26fb314c3fbf}</t>
  </si>
  <si>
    <t>0,01</t>
  </si>
  <si>
    <t>21</t>
  </si>
  <si>
    <t>15</t>
  </si>
  <si>
    <t>REKAPITULACE STAVBY</t>
  </si>
  <si>
    <t>v ---  níže se nacházejí doplnkové a pomocné údaje k sestavám  --- v</t>
  </si>
  <si>
    <t>0,001</t>
  </si>
  <si>
    <t>Kód:</t>
  </si>
  <si>
    <t>19-22</t>
  </si>
  <si>
    <t>Stavba:</t>
  </si>
  <si>
    <t>REKONSTRUKCE BUDOVY OŘ PLZEŇ, TRÄGEROVA ULICE, ČESKÉ BUDĚJOVICE</t>
  </si>
  <si>
    <t>KSO:</t>
  </si>
  <si>
    <t>822 29 75</t>
  </si>
  <si>
    <t>CC-CZ:</t>
  </si>
  <si>
    <t>21122</t>
  </si>
  <si>
    <t>Místo:</t>
  </si>
  <si>
    <t>České Budějovice</t>
  </si>
  <si>
    <t>Datum:</t>
  </si>
  <si>
    <t>25. 7. 2019</t>
  </si>
  <si>
    <t>CZ-CPV:</t>
  </si>
  <si>
    <t>45233100-0</t>
  </si>
  <si>
    <t>CZ-CPA:</t>
  </si>
  <si>
    <t>42.11.10</t>
  </si>
  <si>
    <t>Zadavatel:</t>
  </si>
  <si>
    <t>IČ:</t>
  </si>
  <si>
    <t>70994234</t>
  </si>
  <si>
    <t>Správa železniční dopravní cesty, státní o.</t>
  </si>
  <si>
    <t>DIČ:</t>
  </si>
  <si>
    <t>CZ70994234</t>
  </si>
  <si>
    <t>Uchazeč:</t>
  </si>
  <si>
    <t/>
  </si>
  <si>
    <t xml:space="preserve"> </t>
  </si>
  <si>
    <t>Projektant:</t>
  </si>
  <si>
    <t>28144864</t>
  </si>
  <si>
    <t>ATELIÉR DoPI, s.r.o.</t>
  </si>
  <si>
    <t>CZ28144864</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</si>
  <si>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</si>
  <si>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</si>
  <si>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</si>
  <si>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</si>
  <si>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</si>
  <si>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</si>
  <si>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</si>
  <si>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</si>
  <si>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</si>
  <si>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</si>
  <si>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</si>
  <si>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</si>
  <si>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</si>
  <si>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</si>
  <si>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</si>
  <si>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</si>
  <si>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</si>
  <si>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</si>
  <si>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</si>
  <si>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</si>
  <si>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</si>
  <si>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</si>
  <si>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</si>
  <si>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</si>
  <si>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</si>
  <si>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</si>
  <si>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</si>
  <si>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</si>
  <si>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</si>
  <si>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</si>
  <si>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</si>
  <si>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</si>
  <si>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</si>
  <si>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</si>
  <si>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</si>
  <si>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</si>
  <si>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</si>
  <si>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</si>
  <si>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</si>
  <si>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</si>
  <si>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</si>
  <si>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</si>
  <si>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</si>
  <si>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001</t>
  </si>
  <si>
    <t>Vedlejší a ostatní náklady - Trägerova</t>
  </si>
  <si>
    <t>STA</t>
  </si>
  <si>
    <t>1</t>
  </si>
  <si>
    <t>{4a6d115b-c7ea-465b-af95-d2b186c0a590}</t>
  </si>
  <si>
    <t>2</t>
  </si>
  <si>
    <t>SO 01</t>
  </si>
  <si>
    <t>Dešťová kanalizace</t>
  </si>
  <si>
    <t>{93e6227f-9b6b-4c44-a8fe-8a9554097beb}</t>
  </si>
  <si>
    <t>827 29 12</t>
  </si>
  <si>
    <t>SO 02-1</t>
  </si>
  <si>
    <t>Oplocení</t>
  </si>
  <si>
    <t>{898deabc-1973-4bec-96ad-b2d760e58547}</t>
  </si>
  <si>
    <t>828 75 12</t>
  </si>
  <si>
    <t>SO 02-2</t>
  </si>
  <si>
    <t>Zpevněné plochy</t>
  </si>
  <si>
    <t>{ac9accfa-2780-4668-9a39-391d8813cfcf}</t>
  </si>
  <si>
    <t>SO 02-3</t>
  </si>
  <si>
    <t>Úprava soklu budovy</t>
  </si>
  <si>
    <t>{e2d30830-7676-4375-865d-6c57375d18e4}</t>
  </si>
  <si>
    <t>812 69 19</t>
  </si>
  <si>
    <t>SO 02-4</t>
  </si>
  <si>
    <t>Venkovní kuřárna</t>
  </si>
  <si>
    <t>{a64147a5-fcce-4f25-9e3b-4bec074930fa}</t>
  </si>
  <si>
    <t>812 69 79</t>
  </si>
  <si>
    <t>SO 03</t>
  </si>
  <si>
    <t>Osvětlení</t>
  </si>
  <si>
    <t>{34f20ee8-5228-49fc-815b-f70c982a2abb}</t>
  </si>
  <si>
    <t>KRYCÍ LIST SOUPISU PRACÍ</t>
  </si>
  <si>
    <t>Objekt:</t>
  </si>
  <si>
    <t>001 - Vedlejší a ostatní náklady - Trägerova</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</si>
  <si>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</si>
  <si>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</si>
  <si>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</si>
  <si>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</si>
  <si>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</si>
  <si>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</si>
  <si>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</si>
  <si>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</si>
  <si>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</si>
  <si>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</si>
  <si>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</si>
  <si>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</si>
  <si>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</si>
  <si>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</si>
  <si>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</si>
  <si>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</si>
  <si>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</si>
  <si>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</si>
  <si>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</si>
  <si>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</si>
  <si>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</si>
  <si>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</si>
  <si>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</si>
  <si>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</si>
  <si>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</si>
  <si>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</si>
  <si>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</si>
  <si>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</si>
  <si>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</si>
  <si>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</si>
  <si>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</si>
  <si>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011403000</t>
  </si>
  <si>
    <t>Průzkum výskytu nebezpečných látek bez rozlišení</t>
  </si>
  <si>
    <t>kus</t>
  </si>
  <si>
    <t>CS ÚRS 2019 01</t>
  </si>
  <si>
    <t>1024</t>
  </si>
  <si>
    <t>-351235663</t>
  </si>
  <si>
    <t>012203000</t>
  </si>
  <si>
    <t>Geodetické práce při provádění stavby</t>
  </si>
  <si>
    <t>402742333</t>
  </si>
  <si>
    <t>VV</t>
  </si>
  <si>
    <t>"vytýčení celé stavby, zpevněných ploch, plotu, úpravy kanalizace, osvětlení" 1</t>
  </si>
  <si>
    <t>3</t>
  </si>
  <si>
    <t>012303000</t>
  </si>
  <si>
    <t>Geodetické práce po výstavbě</t>
  </si>
  <si>
    <t>-1521704303</t>
  </si>
  <si>
    <t>"zaměření skutečného provedení celé stavby" 1</t>
  </si>
  <si>
    <t>4</t>
  </si>
  <si>
    <t>013124000</t>
  </si>
  <si>
    <t>Hluková studie</t>
  </si>
  <si>
    <t>-277050110</t>
  </si>
  <si>
    <t>"měření hladin hluku po dostavbě" 1</t>
  </si>
  <si>
    <t>013254000</t>
  </si>
  <si>
    <t>Dokumentace skutečného provedení stavby</t>
  </si>
  <si>
    <t>905845719</t>
  </si>
  <si>
    <t>"DSkPS zpevněných ploch a oplocení" 1</t>
  </si>
  <si>
    <t>"DSkPS kanalizace" 1</t>
  </si>
  <si>
    <t>"DSkPS elektrické části" 1</t>
  </si>
  <si>
    <t>6</t>
  </si>
  <si>
    <t>013294000</t>
  </si>
  <si>
    <t>Ostatní dokumentace</t>
  </si>
  <si>
    <t>763673009</t>
  </si>
  <si>
    <t>"montážní dokumentace zapojení el. vrátného, domovního telefonu a bezpečnostní kamery" 1</t>
  </si>
  <si>
    <t>VRN3</t>
  </si>
  <si>
    <t>Zařízení staveniště</t>
  </si>
  <si>
    <t>7</t>
  </si>
  <si>
    <t>030001000</t>
  </si>
  <si>
    <t>785440118</t>
  </si>
  <si>
    <t>8</t>
  </si>
  <si>
    <t>034103000</t>
  </si>
  <si>
    <t>Oplocení staveniště</t>
  </si>
  <si>
    <t>765804270</t>
  </si>
  <si>
    <t>"oplocení rýh, jam a šachet, provizorní oplocení sousedních pozemků, zaplocení vstupu z ulice, ohražení staveních úprav zábranami" 1</t>
  </si>
  <si>
    <t>VRN4</t>
  </si>
  <si>
    <t>Inženýrská činnost</t>
  </si>
  <si>
    <t>9</t>
  </si>
  <si>
    <t>040001000</t>
  </si>
  <si>
    <t>-442663759</t>
  </si>
  <si>
    <t>"všechny doklady k vedení a předání stavby" 1</t>
  </si>
  <si>
    <t>10</t>
  </si>
  <si>
    <t>041103000</t>
  </si>
  <si>
    <t>Autorský dozor projektanta</t>
  </si>
  <si>
    <t>-760746364</t>
  </si>
  <si>
    <t>11</t>
  </si>
  <si>
    <t>042002010AD</t>
  </si>
  <si>
    <t>Revize ucpávek v požárních stěnách, protokol+štítky</t>
  </si>
  <si>
    <t>2137435945</t>
  </si>
  <si>
    <t>"požární ucpávky, protokol+štítky" 1</t>
  </si>
  <si>
    <t>12</t>
  </si>
  <si>
    <t>042703020AD</t>
  </si>
  <si>
    <t>Studie na ochranu stavby proti účinkům bludných proudů</t>
  </si>
  <si>
    <t>1818501948</t>
  </si>
  <si>
    <t>13</t>
  </si>
  <si>
    <t>042903020AD</t>
  </si>
  <si>
    <t>Protokol o technické prohlídce a zkoušce elektrického zařízení</t>
  </si>
  <si>
    <t>123612070</t>
  </si>
  <si>
    <t>"protokol o technické prohlídce a zkoušce elektrického zařízení" 1</t>
  </si>
  <si>
    <t>14</t>
  </si>
  <si>
    <t>043002000</t>
  </si>
  <si>
    <t>Zkoušky a ostatní měření</t>
  </si>
  <si>
    <t>-685600225</t>
  </si>
  <si>
    <t>P</t>
  </si>
  <si>
    <t>Poznámka k položce:_x000D_
Statické zkoušky přetvárnosti pláně a podkladní vrstvy</t>
  </si>
  <si>
    <t>"pláň +ŠD+MZK(+vyměněná pláň)" 2+2+2+(2)</t>
  </si>
  <si>
    <t>043144000</t>
  </si>
  <si>
    <t>Zkoušky těsnosti</t>
  </si>
  <si>
    <t>ks</t>
  </si>
  <si>
    <t>1047906761</t>
  </si>
  <si>
    <t>"zkouška těsnosti kanalizace 65m" 1</t>
  </si>
  <si>
    <t>16</t>
  </si>
  <si>
    <t>359901211</t>
  </si>
  <si>
    <t>Monitoring stok (kamerový systém) jakékoli výšky nová kanalizace</t>
  </si>
  <si>
    <t>m</t>
  </si>
  <si>
    <t>-472943923</t>
  </si>
  <si>
    <t>"nová kanalizace (mimo přípojek na stávající)"  65</t>
  </si>
  <si>
    <t>17</t>
  </si>
  <si>
    <t>359901212</t>
  </si>
  <si>
    <t>Monitoring stok (kamerový systém) jakékoli výšky stávající kanalizace</t>
  </si>
  <si>
    <t>147561936</t>
  </si>
  <si>
    <t>130+130 "před stavbou+po stavbě"</t>
  </si>
  <si>
    <t>18</t>
  </si>
  <si>
    <t>359901119AD</t>
  </si>
  <si>
    <t>Čištění stávající kanalizace trubní</t>
  </si>
  <si>
    <t>1321488763</t>
  </si>
  <si>
    <t>"délka čištění stávající kanalizace" 130</t>
  </si>
  <si>
    <t>19</t>
  </si>
  <si>
    <t>044002000</t>
  </si>
  <si>
    <t>Revize</t>
  </si>
  <si>
    <t>744289937</t>
  </si>
  <si>
    <t>"revize veřejného osvětlení a všech dalších NN rozvodů" 1</t>
  </si>
  <si>
    <t>20</t>
  </si>
  <si>
    <t>045303000</t>
  </si>
  <si>
    <t>Koordinační činnost</t>
  </si>
  <si>
    <t>2143465101</t>
  </si>
  <si>
    <t>"koordinace mezi dodavateli zařízení, dodavatelem a subdodavateli stavby" 1</t>
  </si>
  <si>
    <t>VRN6</t>
  </si>
  <si>
    <t>Územní vlivy</t>
  </si>
  <si>
    <t>06000200AD</t>
  </si>
  <si>
    <t>Čištění navazujících komunikací, uvedení okolí stavby do původního stavu</t>
  </si>
  <si>
    <t>733585807</t>
  </si>
  <si>
    <t>22</t>
  </si>
  <si>
    <t>075103010AD</t>
  </si>
  <si>
    <t xml:space="preserve">Ochranná pásma elektrického vedení - Náklady na beznapěťový stav podzemních kabelů VN, náklady na kontrolu pověřeného pracovníka správce VN_x000D_
</t>
  </si>
  <si>
    <t>1263531477</t>
  </si>
  <si>
    <t>23</t>
  </si>
  <si>
    <t>46001001AD</t>
  </si>
  <si>
    <t>Vytyčení trasy kabelů VN v zastavěném území</t>
  </si>
  <si>
    <t>km</t>
  </si>
  <si>
    <t>1942570004</t>
  </si>
  <si>
    <t>24</t>
  </si>
  <si>
    <t>46001002AD</t>
  </si>
  <si>
    <t>Vytyčení trasy kabelů NN v zastavěném území</t>
  </si>
  <si>
    <t>438839890</t>
  </si>
  <si>
    <t>25</t>
  </si>
  <si>
    <t>46001004AD</t>
  </si>
  <si>
    <t>Vytyčení trasy vodovodu v zastavěném území</t>
  </si>
  <si>
    <t>-748700539</t>
  </si>
  <si>
    <t>26</t>
  </si>
  <si>
    <t>46001005AD</t>
  </si>
  <si>
    <t>Vytyčení trasy kabelů sdělovacích ČD Telematika, v zastavěném území</t>
  </si>
  <si>
    <t>1086028077</t>
  </si>
  <si>
    <t>27</t>
  </si>
  <si>
    <t>46001006AD</t>
  </si>
  <si>
    <t>Vytyčení trasy plynovodu v zastavěném území</t>
  </si>
  <si>
    <t>-474128798</t>
  </si>
  <si>
    <t>28</t>
  </si>
  <si>
    <t>46001007AD</t>
  </si>
  <si>
    <t>Vytyčení trasy kanalizace v zastavěném území</t>
  </si>
  <si>
    <t>-1330517334</t>
  </si>
  <si>
    <t>VRN7</t>
  </si>
  <si>
    <t>Provozní vlivy</t>
  </si>
  <si>
    <t>29</t>
  </si>
  <si>
    <t>071103000</t>
  </si>
  <si>
    <t>Provoz investora</t>
  </si>
  <si>
    <t>-173101932</t>
  </si>
  <si>
    <t>"náklady na umožnění provozu SŽDC" 1</t>
  </si>
  <si>
    <t>VRN9</t>
  </si>
  <si>
    <t>Ostatní náklady</t>
  </si>
  <si>
    <t>30</t>
  </si>
  <si>
    <t>092103001</t>
  </si>
  <si>
    <t>Náklady na zkušební provoz</t>
  </si>
  <si>
    <t>262311238</t>
  </si>
  <si>
    <t>"zprovoznění, nastavení a vyzkoušení domovního telefonu s otevíráním dveří a bezpečnostní kamery" 1</t>
  </si>
  <si>
    <t>SO 01 - Dešťová kanalizace</t>
  </si>
  <si>
    <t>22231</t>
  </si>
  <si>
    <t>45231300-8</t>
  </si>
  <si>
    <t>42.21.12</t>
  </si>
  <si>
    <t>HSV - Práce a dodávky HSV</t>
  </si>
  <si>
    <t xml:space="preserve">    1 - Zemní práce</t>
  </si>
  <si>
    <t xml:space="preserve">    8 - Trubní vedení</t>
  </si>
  <si>
    <t xml:space="preserve">    9 - Ostatní konstrukce a práce, bourání</t>
  </si>
  <si>
    <t xml:space="preserve">      96 - Bourání konstrukcí</t>
  </si>
  <si>
    <t xml:space="preserve">    997 - Přesun sutě</t>
  </si>
  <si>
    <t xml:space="preserve">    998 - Přesun hmot</t>
  </si>
  <si>
    <t>HSV</t>
  </si>
  <si>
    <t>Práce a dodávky HSV</t>
  </si>
  <si>
    <t>Zemní práce</t>
  </si>
  <si>
    <t>131301101</t>
  </si>
  <si>
    <t>Hloubení nezapažených jam a zářezů s urovnáním dna do předepsaného profilu a spádu v hornině tř. 4 do 100 m3</t>
  </si>
  <si>
    <t>m3</t>
  </si>
  <si>
    <t>-867371294</t>
  </si>
  <si>
    <t>"jámy pro vpusti" 7*1,5*0,4</t>
  </si>
  <si>
    <t>"jáma pro retenční nádrž" 2,7*2,7*2,4</t>
  </si>
  <si>
    <t>"jámy pro šachty" 3*2*0,4</t>
  </si>
  <si>
    <t>"jáma pro bourání šachty a vpusti" 1*2*0,7+ 1*1,5*0,4</t>
  </si>
  <si>
    <t>132301101</t>
  </si>
  <si>
    <t>Hloubení zapažených i nezapažených rýh šířky do 600 mm s urovnáním dna do předepsaného profilu a spádu v hornině tř. 4 do 100 m3</t>
  </si>
  <si>
    <t>-435501918</t>
  </si>
  <si>
    <t>"délka úseků kanalizace DN200+DN160" (15,1+71,7)* 1,5*0,6</t>
  </si>
  <si>
    <t>"rýha pro bourání potrubí" 23*1,5*0,6</t>
  </si>
  <si>
    <t>151101101</t>
  </si>
  <si>
    <t>Zřízení pažení a rozepření stěn rýh pro podzemní vedení pro všechny šířky rýhy příložné pro jakoukoliv mezerovitost, hloubky do 2 m</t>
  </si>
  <si>
    <t>m2</t>
  </si>
  <si>
    <t>1065070856</t>
  </si>
  <si>
    <t>"délka rýh" (15,1+71,7+23)*1,5*2+ "retenční nádrž" 2,7*2,7*4</t>
  </si>
  <si>
    <t>151101111</t>
  </si>
  <si>
    <t>Odstranění pažení a rozepření stěn rýh pro podzemní vedení s uložením materiálu na vzdálenost do 3 m od kraje výkopu příložné, hloubky do 2 m</t>
  </si>
  <si>
    <t>189462123</t>
  </si>
  <si>
    <t>162701105</t>
  </si>
  <si>
    <t>Vodorovné přemístění výkopku nebo sypaniny po suchu na obvyklém dopravním prostředku, bez naložení výkopku, avšak se složením bez rozhrnutí z horniny tř. 1 až 4 na vzdálenost přes 9 000 do 10 000 m</t>
  </si>
  <si>
    <t>2074591799</t>
  </si>
  <si>
    <t>Poznámka k položce:_x000D_
Automatický součet výkopku z položek Hloubení a odečet z položky Zásyp sypaninou. Počítáno s odvozem na vzdálenost 20km.</t>
  </si>
  <si>
    <t>162701159</t>
  </si>
  <si>
    <t>Vodorovné přemístění výkopku nebo sypaniny po suchu na obvyklém dopravním prostředku, bez naložení výkopku, avšak se složením bez rozhrnutí z horniny tř. 5 až 7 na vzdálenost Příplatek k ceně za každých dalších i započatých 1 000 m</t>
  </si>
  <si>
    <t>-1224586683</t>
  </si>
  <si>
    <t>67,469*10 'Přepočtené koeficientem množství</t>
  </si>
  <si>
    <t>171201101</t>
  </si>
  <si>
    <t>Uložení sypaniny do násypů s rozprostřením sypaniny ve vrstvách a s hrubým urovnáním nezhutněných z jakýchkoliv hornin</t>
  </si>
  <si>
    <t>255421869</t>
  </si>
  <si>
    <t>171201211</t>
  </si>
  <si>
    <t>Poplatek za uložení stavebního odpadu na skládce (skládkovné) zeminy a kameniva zatříděného do Katalogu odpadů pod kódem 170 504</t>
  </si>
  <si>
    <t>t</t>
  </si>
  <si>
    <t>-441929298</t>
  </si>
  <si>
    <t>67,469*1,8 'Přepočtené koeficientem množství</t>
  </si>
  <si>
    <t>174101101</t>
  </si>
  <si>
    <t>Zásyp sypaninou z jakékoliv horniny s uložením výkopku ve vrstvách se zhutněním jam, šachet, rýh nebo kolem objektů v těchto vykopávkách</t>
  </si>
  <si>
    <t>2054908042</t>
  </si>
  <si>
    <t>"délka úseků kanalizace DN200+DN160" (15,1+71,7)* 0,6*0,6</t>
  </si>
  <si>
    <t>"jáma pro retenční nádrž" 2,7*2,7*2,4* "20%" 0,2</t>
  </si>
  <si>
    <t>167101102</t>
  </si>
  <si>
    <t>Nakládání, skládání a překládání neulehlého výkopku nebo sypaniny nakládání, množství přes 100 m3, z hornin tř. 1 až 4</t>
  </si>
  <si>
    <t>2053443145</t>
  </si>
  <si>
    <t>"objem zásypů z položky Zásyp rýh" 57,477*2 "při kopání i zasypávání"</t>
  </si>
  <si>
    <t>175151101</t>
  </si>
  <si>
    <t>Obsypání potrubí strojně sypaninou z vhodných hornin tř. 1 až 4 nebo materiálem připraveným podél výkopu ve vzdálenosti do 3 m od jeho kraje, pro jakoukoliv hloubku výkopu a míru zhutnění bez prohození sypaniny</t>
  </si>
  <si>
    <t>-1096031194</t>
  </si>
  <si>
    <t>"DN200" 6*0,8*1,5</t>
  </si>
  <si>
    <t>"obsyp vpusti" 2*0,8</t>
  </si>
  <si>
    <t>"délka úseků kanalizace DN200+DN160" (15,1+71,7)* "podsyp a obsyp"0,6*0,6</t>
  </si>
  <si>
    <t>"jámy pro vpusti" 7*1,5*0,3</t>
  </si>
  <si>
    <t>"jáma pro retenční nádrž" 2,7*2,7*2,4* "35%" 0,35</t>
  </si>
  <si>
    <t>"jámy pro šachty" 3*2*0,3</t>
  </si>
  <si>
    <t>M</t>
  </si>
  <si>
    <t>58344121</t>
  </si>
  <si>
    <t>štěrkodrť frakce 0/8</t>
  </si>
  <si>
    <t>1694362214</t>
  </si>
  <si>
    <t>"objem obsypu" 51,122 * 2 "t/m3"</t>
  </si>
  <si>
    <t>181951102</t>
  </si>
  <si>
    <t>Úprava pláně vyrovnáním výškových rozdílů v hornině tř. 1 až 4 se zhutněním</t>
  </si>
  <si>
    <t>-1243137724</t>
  </si>
  <si>
    <t>"jámy pro vpusti" 7*0,4</t>
  </si>
  <si>
    <t>"jáma pro retenční nádrž" 2,7*2,7</t>
  </si>
  <si>
    <t>"jámy pro šachty" 3*0,4</t>
  </si>
  <si>
    <t>Trubní vedení</t>
  </si>
  <si>
    <t>871313121</t>
  </si>
  <si>
    <t>Montáž kanalizačního potrubí z plastů z tvrdého PVC těsněných gumovým kroužkem v otevřeném výkopu ve sklonu do 20 % DN 160</t>
  </si>
  <si>
    <t>-514105288</t>
  </si>
  <si>
    <t>"délka úseků kanalizace DN160 a přípojek" 2,3+37+7,9+1,9+2,3+5+5+1,6+4+4,7</t>
  </si>
  <si>
    <t>28611164</t>
  </si>
  <si>
    <t>trubka kanalizační PVC DN 160x1000 mm SN 8</t>
  </si>
  <si>
    <t>500208162</t>
  </si>
  <si>
    <t>"počet trub pro úseky délek 1,9+1,6" 2+2+ "ztratné" 1</t>
  </si>
  <si>
    <t>28611165</t>
  </si>
  <si>
    <t>trubka kanalizační PVC DN 160x3000 mm SN 8</t>
  </si>
  <si>
    <t>-2041820949</t>
  </si>
  <si>
    <t>"počet trub pro úseky délek 2,3+37+7,9+2,3+4" 1+1+1+1+1</t>
  </si>
  <si>
    <t>28611166</t>
  </si>
  <si>
    <t>trubka kanalizační PVC DN 160x5000 mm SN 8</t>
  </si>
  <si>
    <t>-376956322</t>
  </si>
  <si>
    <t>"počet trub pro úseky délek 37+7,9+5+5+4,7" 7+1+1+1+1</t>
  </si>
  <si>
    <t>871353121</t>
  </si>
  <si>
    <t>Montáž kanalizačního potrubí z plastů z tvrdého PVC těsněných gumovým kroužkem v otevřeném výkopu ve sklonu do 20 % DN 200</t>
  </si>
  <si>
    <t>-1939220906</t>
  </si>
  <si>
    <t>"délka úseků kanalizace DN200" 12,3+1+1,8</t>
  </si>
  <si>
    <t>28611167</t>
  </si>
  <si>
    <t>trubka kanalizační PVC DN 200x1000 mm SN 8</t>
  </si>
  <si>
    <t>-407730245</t>
  </si>
  <si>
    <t>"počet trub pro úseky délek 12,3+1+1,8" 3+1+2</t>
  </si>
  <si>
    <t>28611169</t>
  </si>
  <si>
    <t>trubka kanalizační PVC DN 200x5000 mm SN 8</t>
  </si>
  <si>
    <t>1549605160</t>
  </si>
  <si>
    <t>"počet trub pro úseky délek 12,3" 2</t>
  </si>
  <si>
    <t>837355121</t>
  </si>
  <si>
    <t>Výsek a montáž kameninové odbočné tvarovky na kameninovém potrubí DN 200</t>
  </si>
  <si>
    <t>-1496546638</t>
  </si>
  <si>
    <t>"počet sedlových odboček" 3</t>
  </si>
  <si>
    <t>877315211</t>
  </si>
  <si>
    <t>Montáž tvarovek na kanalizačním potrubí z trub z plastu z tvrdého PVC nebo z polypropylenu v otevřeném výkopu jednoosých DN 160</t>
  </si>
  <si>
    <t>1405636377</t>
  </si>
  <si>
    <t>28615654AD</t>
  </si>
  <si>
    <t>přípojka plastová sedlová odbočka určená pro napojení nového potrubí PVC DN160 do stávajícího betonového nebo kameninového potrubí DN200-DN300, s těsněním, s integrovaným kulovým kloubem</t>
  </si>
  <si>
    <t>2078131630</t>
  </si>
  <si>
    <t>877315221</t>
  </si>
  <si>
    <t>Montáž tvarovek na kanalizačním potrubí z trub z plastu z tvrdého PVC nebo z polypropylenu v otevřeném výkopu dvouosých DN 160</t>
  </si>
  <si>
    <t>-530695831</t>
  </si>
  <si>
    <t>"kanalizační kolena na přípojkách" 6+2</t>
  </si>
  <si>
    <t>28611359</t>
  </si>
  <si>
    <t>koleno kanalizace PVC KG 160x15°</t>
  </si>
  <si>
    <t>1386279918</t>
  </si>
  <si>
    <t>28611361</t>
  </si>
  <si>
    <t>koleno kanalizační PVC KG 160x45°</t>
  </si>
  <si>
    <t>-1845905297</t>
  </si>
  <si>
    <t>877355211</t>
  </si>
  <si>
    <t>Montáž tvarovek na kanalizačním potrubí z trub z plastu z tvrdého PVC nebo z polypropylenu v otevřeném výkopu jednoosých DN 200</t>
  </si>
  <si>
    <t>1449341370</t>
  </si>
  <si>
    <t>"bezpečnostní přepad + regulační prvek" 1+1</t>
  </si>
  <si>
    <t>"přechod stávající stav do PVC DN200" 1</t>
  </si>
  <si>
    <t>"přechod PVC DN200 na stávající stav" 1</t>
  </si>
  <si>
    <t>286113371AD</t>
  </si>
  <si>
    <t>bezpečnostní přepad pro retenční nádrž z plastových trub DN200</t>
  </si>
  <si>
    <t>651864020</t>
  </si>
  <si>
    <t>286113372AD</t>
  </si>
  <si>
    <t>regulační prvek pro retenční nádrž zajišťující maximální odtok 0,56l/s, napojení na PVC DN200</t>
  </si>
  <si>
    <t>556274927</t>
  </si>
  <si>
    <t>28611531AD</t>
  </si>
  <si>
    <t>přechod kanalizační, prvek s manžetami, PVC DN200 a stávající potrubí</t>
  </si>
  <si>
    <t>-1483790089</t>
  </si>
  <si>
    <t>31</t>
  </si>
  <si>
    <t>877355221</t>
  </si>
  <si>
    <t>Montáž tvarovek na kanalizačním potrubí z trub z plastu z tvrdého PVC nebo z polypropylenu v otevřeném výkopu dvouosých DN 200</t>
  </si>
  <si>
    <t>-844201497</t>
  </si>
  <si>
    <t>"napojení přepadu a regulačního odtoku" 1</t>
  </si>
  <si>
    <t>"napojení stávající přípojky" 1+1</t>
  </si>
  <si>
    <t>32</t>
  </si>
  <si>
    <t>28611433</t>
  </si>
  <si>
    <t>odbočka kanalizační plastová s hrdlem KG 200/200/87°</t>
  </si>
  <si>
    <t>-1860291062</t>
  </si>
  <si>
    <t>33</t>
  </si>
  <si>
    <t>28611396</t>
  </si>
  <si>
    <t>odbočka kanalizační PVC s hrdlem 200/200/45°</t>
  </si>
  <si>
    <t>-352961811</t>
  </si>
  <si>
    <t>34</t>
  </si>
  <si>
    <t>28611366</t>
  </si>
  <si>
    <t>koleno kanalizace PVC KG 200x45°</t>
  </si>
  <si>
    <t>-1681972638</t>
  </si>
  <si>
    <t>35</t>
  </si>
  <si>
    <t>891355321</t>
  </si>
  <si>
    <t>Montáž vodovodních armatur na potrubí zpětných klapek DN 200</t>
  </si>
  <si>
    <t>655948921</t>
  </si>
  <si>
    <t>"zpětná klapka za retenční nádrž" 1</t>
  </si>
  <si>
    <t>36</t>
  </si>
  <si>
    <t>42284416AD</t>
  </si>
  <si>
    <t>klapka zpětná pro plastové kanalizační potrubí DN200</t>
  </si>
  <si>
    <t>637322948</t>
  </si>
  <si>
    <t>37</t>
  </si>
  <si>
    <t>894411111</t>
  </si>
  <si>
    <t>Zřízení šachet kanalizačních z betonových dílců výšky vstupu do 1,50 m s obložením dna betonem tř. C 25/30, na potrubí DN do 200</t>
  </si>
  <si>
    <t>2105489459</t>
  </si>
  <si>
    <t>"zřízení retenční nádrže" 1</t>
  </si>
  <si>
    <t>38</t>
  </si>
  <si>
    <t>59224099AD</t>
  </si>
  <si>
    <t>betonová podzemní nádrž prefabrikovaná ATYPICKÁ, z nepropustného betonu, kruhový průřez, vnitřní světlost 2,05m, vnitřní výška 1,570m, tl. stěny min. 0,07m, kruhové dno vnějšího prům. 2,35m, tl. 0,1m, kruhový strop vnějšího prům. 2350, tl. 0,14m, revizní šachta DN600</t>
  </si>
  <si>
    <t>1004614622</t>
  </si>
  <si>
    <t>"úprava stávající vpusti na šachtu, úsek 5" 1</t>
  </si>
  <si>
    <t>39</t>
  </si>
  <si>
    <t>210204293AD</t>
  </si>
  <si>
    <t>Pronájem jeřábu</t>
  </si>
  <si>
    <t>h</t>
  </si>
  <si>
    <t>64</t>
  </si>
  <si>
    <t>1814633190</t>
  </si>
  <si>
    <t>"montáž nádrže" 6</t>
  </si>
  <si>
    <t>40</t>
  </si>
  <si>
    <t>894411311</t>
  </si>
  <si>
    <t>Osazení železobetonových dílců pro šachty skruží rovných</t>
  </si>
  <si>
    <t>1481943037</t>
  </si>
  <si>
    <t>"osazení prstenců na stávající šachty" 10</t>
  </si>
  <si>
    <t>41</t>
  </si>
  <si>
    <t>59224013</t>
  </si>
  <si>
    <t>prstenec šachtový vyrovnávací betonový 625x100x100mm</t>
  </si>
  <si>
    <t>-1750176524</t>
  </si>
  <si>
    <t>42</t>
  </si>
  <si>
    <t>59224011</t>
  </si>
  <si>
    <t>prstenec šachtový vyrovnávací betonový 625x100x60mm</t>
  </si>
  <si>
    <t>2118432308</t>
  </si>
  <si>
    <t>43</t>
  </si>
  <si>
    <t>894812201</t>
  </si>
  <si>
    <t>Revizní a čistící šachta z polypropylenu PP pro hladké trouby DN 425 šachtové dno (DN šachty / DN trubního vedení) DN 425/150 průtočné</t>
  </si>
  <si>
    <t>217435938</t>
  </si>
  <si>
    <t>44</t>
  </si>
  <si>
    <t>894812204</t>
  </si>
  <si>
    <t>Revizní a čistící šachta z polypropylenu PP pro hladké trouby DN 425 šachtové dno (DN šachty / DN trubního vedení) DN 425/150 sběrné tvaru X</t>
  </si>
  <si>
    <t>754105002</t>
  </si>
  <si>
    <t>45</t>
  </si>
  <si>
    <t>894812208</t>
  </si>
  <si>
    <t>Revizní a čistící šachta z polypropylenu PP pro hladké trouby DN 425 šachtové dno (DN šachty / DN trubního vedení) DN 425/200 sběrné tvaru X</t>
  </si>
  <si>
    <t>1283340665</t>
  </si>
  <si>
    <t>46</t>
  </si>
  <si>
    <t>894812232</t>
  </si>
  <si>
    <t>Revizní a čistící šachta z polypropylenu PP pro hladké trouby DN 425 roura šachtová korugovaná bez hrdla, světlé hloubky 2000 mm</t>
  </si>
  <si>
    <t>-767519094</t>
  </si>
  <si>
    <t>"počet plastových šachet" 3</t>
  </si>
  <si>
    <t>47</t>
  </si>
  <si>
    <t>894812241</t>
  </si>
  <si>
    <t>Revizní a čistící šachta z polypropylenu PP pro hladké trouby DN 425 roura šachtová korugovaná teleskopická (včetně těsnění) 375 mm</t>
  </si>
  <si>
    <t>1229948214</t>
  </si>
  <si>
    <t>48</t>
  </si>
  <si>
    <t>894812262</t>
  </si>
  <si>
    <t>Revizní a čistící šachta z polypropylenu PP pro hladké trouby DN 425 poklop litinový (pro třídu zatížení) plný do teleskopické trubky (D400)</t>
  </si>
  <si>
    <t>-827730039</t>
  </si>
  <si>
    <t>49</t>
  </si>
  <si>
    <t>894812619AD</t>
  </si>
  <si>
    <t>Vyříznutí a utěsnění otvoru ve stěně betonové nebo kameninové DN160-DN200</t>
  </si>
  <si>
    <t>-1629451845</t>
  </si>
  <si>
    <t>"vyříznutí otvoru do stávající šachty" 1+ "vyříznutí otvorů do retenční nádrže" 2</t>
  </si>
  <si>
    <t>50</t>
  </si>
  <si>
    <t>895941111</t>
  </si>
  <si>
    <t>Zřízení vpusti kanalizační uliční z betonových dílců typ UV-50 normální</t>
  </si>
  <si>
    <t>1186275</t>
  </si>
  <si>
    <t>"nové vpusti" 7</t>
  </si>
  <si>
    <t>51</t>
  </si>
  <si>
    <t>59223852</t>
  </si>
  <si>
    <t>dno pro uliční vpusť s kalovou prohlubní betonové 450x300x50mm</t>
  </si>
  <si>
    <t>-1453688748</t>
  </si>
  <si>
    <t>52</t>
  </si>
  <si>
    <t>59223889AD</t>
  </si>
  <si>
    <t>skruž pro uliční vpusť s výtokovým otvorem PVC betonová 450x570x50mm, TYP 3z, se sifonem a výtokovým otvorem DN200</t>
  </si>
  <si>
    <t>-501854217</t>
  </si>
  <si>
    <t>53</t>
  </si>
  <si>
    <t>592238580</t>
  </si>
  <si>
    <t>skruž pro uliční vpusť horní betonová 450x570x50mm</t>
  </si>
  <si>
    <t>-415170027</t>
  </si>
  <si>
    <t>54</t>
  </si>
  <si>
    <t>59223857</t>
  </si>
  <si>
    <t>skruž pro uliční vpusť horní betonová 450x295x50mm</t>
  </si>
  <si>
    <t>-428322589</t>
  </si>
  <si>
    <t>55</t>
  </si>
  <si>
    <t>592238640</t>
  </si>
  <si>
    <t>prstenec pro uliční vpusť vyrovnávací betonový 390x60x130mm</t>
  </si>
  <si>
    <t>2096073969</t>
  </si>
  <si>
    <t>56</t>
  </si>
  <si>
    <t>899104112</t>
  </si>
  <si>
    <t>Osazení poklopů litinových a ocelových včetně rámů pro třídu zatížení D400, E600</t>
  </si>
  <si>
    <t>724003201</t>
  </si>
  <si>
    <t>"osazení poklopu revizního na retenční nádrž" 1</t>
  </si>
  <si>
    <t>57</t>
  </si>
  <si>
    <t>55241014</t>
  </si>
  <si>
    <t>poklop šachtový třída D 400, kruhový rám 785, vstup 600 mm, bez ventilace</t>
  </si>
  <si>
    <t>-1604375144</t>
  </si>
  <si>
    <t>58</t>
  </si>
  <si>
    <t>899204112</t>
  </si>
  <si>
    <t>Osazení mříží litinových včetně rámů a košů na bahno pro třídu zatížení D400, E600</t>
  </si>
  <si>
    <t>1094546195</t>
  </si>
  <si>
    <t>"nové vpusti"7</t>
  </si>
  <si>
    <t>59</t>
  </si>
  <si>
    <t>55242320</t>
  </si>
  <si>
    <t>mříž vtoková litinová plochá 500x500mm</t>
  </si>
  <si>
    <t>-1432683324</t>
  </si>
  <si>
    <t>60</t>
  </si>
  <si>
    <t>899331111</t>
  </si>
  <si>
    <t>Výšková úprava uličního vstupu nebo vpusti do 200 mm zvýšením poklopu</t>
  </si>
  <si>
    <t>418631882</t>
  </si>
  <si>
    <t>Poznámka k položce:_x000D_
Vč. odbourání podkladu, prstence nebo části vyzdívky vč. odklizení;, vč. podbetonování nebo podezdění rámu, vč. vyrovnání rámu ložem z betonu, osazení nového rámu.</t>
  </si>
  <si>
    <t>"obnova kruhových kanalizačních poklopů" 8</t>
  </si>
  <si>
    <t>"čtvercové kabelové poklopy" 3+1</t>
  </si>
  <si>
    <t>"čtvercový poklop vodoměrné šachty" 1</t>
  </si>
  <si>
    <t>61</t>
  </si>
  <si>
    <t>55241015</t>
  </si>
  <si>
    <t>poklop šachtový třída D 400, kruhový rám 785, vstup 600 mm, s ventilací</t>
  </si>
  <si>
    <t>1834164503</t>
  </si>
  <si>
    <t>62</t>
  </si>
  <si>
    <t>55241018AD</t>
  </si>
  <si>
    <t>poklop šachtový třída D 400, s rámem, třída zatížení D400, určený pro stávající kabelovody na dvoře SŽDC</t>
  </si>
  <si>
    <t>2134656657</t>
  </si>
  <si>
    <t>63</t>
  </si>
  <si>
    <t>55241019AD</t>
  </si>
  <si>
    <t>poklop šachtový třída B125, s rámem, určený pro stávající vodoměrnou šachtu přípojky SŽDC</t>
  </si>
  <si>
    <t>663604967</t>
  </si>
  <si>
    <t>Ostatní konstrukce a práce, bourání</t>
  </si>
  <si>
    <t>96</t>
  </si>
  <si>
    <t>Bourání konstrukcí</t>
  </si>
  <si>
    <t>890111812</t>
  </si>
  <si>
    <t>Bourání šachet ručně velikosti obestavěného prostoru do 1,5 m3 ze zdiva cihelného</t>
  </si>
  <si>
    <t>842804304</t>
  </si>
  <si>
    <t>"oprava části vodoměrné šachty" 2 "m2" *0,15</t>
  </si>
  <si>
    <t>65</t>
  </si>
  <si>
    <t>894102121</t>
  </si>
  <si>
    <t>Ostatní konstrukce na trubním vedení zděné stěny šachet z cihel z kyselinovzdorné kameniny na cementovou maltu MC 10, tloušťky 120 mm</t>
  </si>
  <si>
    <t>123545221</t>
  </si>
  <si>
    <t>66</t>
  </si>
  <si>
    <t>890411851</t>
  </si>
  <si>
    <t>Bourání šachet strojně velikosti obestavěného prostoru do 1,5 m3 z prefabrikovaných skruží</t>
  </si>
  <si>
    <t>-758373782</t>
  </si>
  <si>
    <t>"bourání šachet" 2*1,2+ "bourání vpusti" 0,4</t>
  </si>
  <si>
    <t>67</t>
  </si>
  <si>
    <t>130901123</t>
  </si>
  <si>
    <t>Bourání konstrukcí v hloubených vykopávkách s přemístěním suti na hromady na vzdálenost do 20 m nebo s naložením na dopravní prostředek ručně z betonu železového nebo předpjatého</t>
  </si>
  <si>
    <t>1183391429</t>
  </si>
  <si>
    <t>"délka bourání stávajícího potrubí" 23* "objem" 0,05</t>
  </si>
  <si>
    <t>68</t>
  </si>
  <si>
    <t>899104211</t>
  </si>
  <si>
    <t>Demontáž poklopů litinových a ocelových včetně rámů, hmotnosti jednotlivě přes 150 Kg</t>
  </si>
  <si>
    <t>2129674752</t>
  </si>
  <si>
    <t>"demontáž kruhových kanalizačních poklopů" 2</t>
  </si>
  <si>
    <t>69</t>
  </si>
  <si>
    <t>899204211</t>
  </si>
  <si>
    <t>Demontáž mříží litinových včetně rámů, hmotnosti jednotlivě přes 150 Kg</t>
  </si>
  <si>
    <t>1249110528</t>
  </si>
  <si>
    <t>"bourání stávající vpusti" 1</t>
  </si>
  <si>
    <t>997</t>
  </si>
  <si>
    <t>Přesun sutě</t>
  </si>
  <si>
    <t>70</t>
  </si>
  <si>
    <t>997013831</t>
  </si>
  <si>
    <t>Poplatek za uložení stavebního odpadu na skládce (skládkovné) směsného stavebního a demoličního zatříděného do Katalogu odpadů pod kódem 170 904</t>
  </si>
  <si>
    <t>1803988256</t>
  </si>
  <si>
    <t>"tonáž veškeré suti z dílů začínajících 9" 11,264</t>
  </si>
  <si>
    <t>71</t>
  </si>
  <si>
    <t>997321511</t>
  </si>
  <si>
    <t>Vodorovná doprava suti a vybouraných hmot bez naložení, s vyložením a hrubým urovnáním po suchu, na vzdálenost do 1 km</t>
  </si>
  <si>
    <t>-1964036528</t>
  </si>
  <si>
    <t>72</t>
  </si>
  <si>
    <t>997321519</t>
  </si>
  <si>
    <t>Vodorovná doprava suti a vybouraných hmot bez naložení, s vyložením a hrubým urovnáním po suchu, na vzdálenost Příplatek k cenám za každý další i započatý 1 km přes 1 km</t>
  </si>
  <si>
    <t>1376938851</t>
  </si>
  <si>
    <t>Poznámka k položce:_x000D_
Automaticky sečtená tonáž sutě ze všech položek v dílech začínajících 9 je přepočítána koeficientem 9. Je počítáno s přesunem 10km.</t>
  </si>
  <si>
    <t>11,264*9 'Přepočtené koeficientem množství</t>
  </si>
  <si>
    <t>998</t>
  </si>
  <si>
    <t>Přesun hmot</t>
  </si>
  <si>
    <t>73</t>
  </si>
  <si>
    <t>998276101</t>
  </si>
  <si>
    <t>Přesun hmot pro trubní vedení hloubené z trub z plastických hmot nebo sklolaminátových pro vodovody nebo kanalizace v otevřeném výkopu dopravní vzdálenost do 15 m</t>
  </si>
  <si>
    <t>1996666824</t>
  </si>
  <si>
    <t>SO 02-1 - Oplocení</t>
  </si>
  <si>
    <t xml:space="preserve">    2 - Zakládání</t>
  </si>
  <si>
    <t xml:space="preserve">    3 - Svislé a kompletní konstrukce</t>
  </si>
  <si>
    <t>45409622</t>
  </si>
  <si>
    <t>"základy stožárů VO" 3*0,8*0,8*1,4</t>
  </si>
  <si>
    <t>131303102</t>
  </si>
  <si>
    <t>Hloubení zapažených i nezapažených jam ručním nebo pneumatickým nářadím s urovnáním dna do předepsaného profilu a spádu v horninách tř. 4 nesoudržných</t>
  </si>
  <si>
    <t>-1415032004</t>
  </si>
  <si>
    <t>"počet jamek pro sloupky drátěného oplocení+ branku" (62+2)*0,3*0,3*0,8</t>
  </si>
  <si>
    <t>"jamky pro 2 vzpěry bez podhrabové desky" 2*0,2*0,6*0,3</t>
  </si>
  <si>
    <t>"jamky pro sloupky betonové průběžné hl. 1,2m" 23*0,3*0,3*1,2</t>
  </si>
  <si>
    <t>"jamky pro sloupky betonové hl. 1,2m společná" 6*0,5*0,3*1,2</t>
  </si>
  <si>
    <t>"jamky pro sloupky betonové hl. 1,2m koncová" 1*0,3*0,3*1,2</t>
  </si>
  <si>
    <t>"jamky pro sloupky betonové průběžné+koncové hl. 0,8m" (11+4)*0,3*0,3*0,8</t>
  </si>
  <si>
    <t>"jamky pro hlavní bránu a branku" (0,4*1,8+ 2*0,4*0,4)*0,8</t>
  </si>
  <si>
    <t>-1379162589</t>
  </si>
  <si>
    <t>"počet polí ztraceného bednění" 8* "délka" 2* "výška" 0,8* "šířka" 0,3</t>
  </si>
  <si>
    <t>1499023209</t>
  </si>
  <si>
    <t>Poznámka k položce:_x000D_
Automatický součet výkopku z položek Hloubení. Počítáno s odvozem na vzdálenost 20km.</t>
  </si>
  <si>
    <t>-1973336505</t>
  </si>
  <si>
    <t>16,792*10 'Přepočtené koeficientem množství</t>
  </si>
  <si>
    <t>-1929811788</t>
  </si>
  <si>
    <t>749392536</t>
  </si>
  <si>
    <t>Poznámka k položce:_x000D_
Násobeno koeficientem 1,8 t/m3.</t>
  </si>
  <si>
    <t>16,792*1,8 'Přepočtené koeficientem množství</t>
  </si>
  <si>
    <t>Zakládání</t>
  </si>
  <si>
    <t>275316121</t>
  </si>
  <si>
    <t>Základy z betonu prostého patky z betonu se zvýšenými nároky na prostředí tř. C 25/30</t>
  </si>
  <si>
    <t>-552862434</t>
  </si>
  <si>
    <t>"základy vlajkových stožárů" 3*0,8*0,8*1,4</t>
  </si>
  <si>
    <t>212150001AD</t>
  </si>
  <si>
    <t>PLASTOVÁ TRUBKA pr. 300 mm</t>
  </si>
  <si>
    <t>1669495226</t>
  </si>
  <si>
    <t>3*1,2</t>
  </si>
  <si>
    <t>275354111</t>
  </si>
  <si>
    <t>Bednění základových konstrukcí patek a bloků zřízení</t>
  </si>
  <si>
    <t>704694279</t>
  </si>
  <si>
    <t>"základy vlajkových stožárů" 3*0,8*4*1,4</t>
  </si>
  <si>
    <t>"základy pod bednění" 8* "délka" 2* "výška" 0,8* "počet" 2</t>
  </si>
  <si>
    <t>275354211</t>
  </si>
  <si>
    <t>Bednění základových konstrukcí patek a bloků odstranění bednění</t>
  </si>
  <si>
    <t>748940240</t>
  </si>
  <si>
    <t>279113121</t>
  </si>
  <si>
    <t>Základové zdi z tvárnic ztraceného bednění včetně výplně z betonu bez zvláštních nároků na vliv prostředí třídy C 12/15, tloušťky zdiva 150 mm</t>
  </si>
  <si>
    <t>1793051426</t>
  </si>
  <si>
    <t>"počet polí" 8* "délka" 2* "výška" 0,5</t>
  </si>
  <si>
    <t>279311811</t>
  </si>
  <si>
    <t>Základové zdi z betonu prostého bez zvláštních nároků na vliv prostředí tř. C 12/15</t>
  </si>
  <si>
    <t>840603126</t>
  </si>
  <si>
    <t>"počet polí" 8* "délka" 2* "výška" 0,8* "šířka" 0,3</t>
  </si>
  <si>
    <t>279361821</t>
  </si>
  <si>
    <t>Výztuž základových zdí nosných svislých nebo odkloněných od svislice, rovinných nebo oblých, deskových nebo žebrových, včetně výztuže jejich žeber z betonářské oceli 10 505 (R) nebo BSt 500</t>
  </si>
  <si>
    <t>-273236022</t>
  </si>
  <si>
    <t>"výztuž ztraceného bednění" 8*16* "délka" 0,75* "kg/m" 0,88* 0,001</t>
  </si>
  <si>
    <t>Svislé a kompletní konstrukce</t>
  </si>
  <si>
    <t>338121123</t>
  </si>
  <si>
    <t>Osazování sloupků a vzpěr plotových železobetonových se zabetonováním patky, o objemu do 0,15 m3</t>
  </si>
  <si>
    <t>58589270</t>
  </si>
  <si>
    <t>"počet sloupků betonových" 35+16</t>
  </si>
  <si>
    <t>59231068AD</t>
  </si>
  <si>
    <t>sloupek plotový betonový s armaturou, průběžný, 150x150x3200mm, reliéf skládaného kamene, barva přírodní</t>
  </si>
  <si>
    <t>-960188514</t>
  </si>
  <si>
    <t>"počet sloupků průběžných, plot 2,0m" 23+ "plot 2,4m" 12+ "ztratné" 1</t>
  </si>
  <si>
    <t>59231069AD</t>
  </si>
  <si>
    <t>sloupek plotový betonový s armaturou, koncový, 150x150x3200mm, reliéf skládaného kamene, barva přírodní</t>
  </si>
  <si>
    <t>1720615950</t>
  </si>
  <si>
    <t>"počet sloupků koncových, plot 2,0m" 12+ "plot 2,4m" 4+ "ztratné" 1</t>
  </si>
  <si>
    <t>338171115</t>
  </si>
  <si>
    <t>Montáž sloupků a vzpěr plotových ocelových trubkových nebo profilovaných výšky do 2,00 m ukotvením k pevnému podkladu</t>
  </si>
  <si>
    <t>-2024287058</t>
  </si>
  <si>
    <t>"počet vzpěr dl. 1,7m na drátěném oplocení" 20</t>
  </si>
  <si>
    <t>553422526AD</t>
  </si>
  <si>
    <t>vzpěra plotová, průřez kruhový, dl. min. 1700mm, prům. 38mm, povrchová úprava pozinkováním a potažením zeleným plastem, vč. koncovky na vzpěru</t>
  </si>
  <si>
    <t>1620241137</t>
  </si>
  <si>
    <t>553422528AD</t>
  </si>
  <si>
    <t>objímka k připevnění vzpěry na sloupek o průměru 48mm</t>
  </si>
  <si>
    <t>2003790957</t>
  </si>
  <si>
    <t>"počet vzpěr dl. 1,7m na drátěném oplocení" 20+ "vzpěry dl. 2,3m" 2</t>
  </si>
  <si>
    <t>553422525AD</t>
  </si>
  <si>
    <t>držák vzpěry určený k připevnění na betonovou podhrabovou desku, pozinkovaný, vč. spojovacího materiálu</t>
  </si>
  <si>
    <t>977076439</t>
  </si>
  <si>
    <t>338171123</t>
  </si>
  <si>
    <t>Montáž sloupků a vzpěr plotových ocelových trubkových nebo profilovaných výšky do 2,60 m se zabetonováním do 0,08 m3 do připravených jamek</t>
  </si>
  <si>
    <t>938180901</t>
  </si>
  <si>
    <t>"počet sloupků na drátěném oplocení" 62</t>
  </si>
  <si>
    <t>"počet vzpěr výšky 2,3m" 2</t>
  </si>
  <si>
    <t>553422527AD</t>
  </si>
  <si>
    <t>sloupek plotový, průřez kruhový, dl. 2600mm, prům. 48mm, tloušťka ocelové stěny 1,5mm, povrchová úprava pozinkováním a potažením zeleným plastem, vč. čepičky z PVC</t>
  </si>
  <si>
    <t>1721269542</t>
  </si>
  <si>
    <t>553422529AD</t>
  </si>
  <si>
    <t>vzpěra plotová, průřez kruhový, dl. min. 2300mm, prům. 38mm, povrchová úprava pozinkováním a potažením zeleným plastem, vč. koncovky na vzpěru</t>
  </si>
  <si>
    <t>1891601903</t>
  </si>
  <si>
    <t>"počet vzpěr dl. 2,3m" 2</t>
  </si>
  <si>
    <t>348101210</t>
  </si>
  <si>
    <t>Osazení vrat a vrátek k oplocení na sloupky ocelové, plochy jednotlivě do 2 m2</t>
  </si>
  <si>
    <t>-568700661</t>
  </si>
  <si>
    <t>55342322AD</t>
  </si>
  <si>
    <t>branka vchodová kovová 2000x1000mm, šíře mezi sloupky cca 1130mm, výplň drátěným poplastovaným pletivem, sloupky prům 600mm, včetně stavitelných kloubových závěsů, vč.zámku a zámkové vložky s klíči, oboustranná klika</t>
  </si>
  <si>
    <t>-1696725041</t>
  </si>
  <si>
    <t>55342323AD</t>
  </si>
  <si>
    <t>brána kovová mechanická, otvor 1000x1800mm, samonosný rám branky, svislá výplň z jeklu 20x20mm, mezery ve výplni cca 100mm, sloup 100x100mm k zabetonování, dvojitý sloup 200x100mm k zabetonování, kování s koulemi na obou stranách, zámek, zámková vložka, elektrický zámek vč. protikusu, kotvicí materiál, materiál branky ocel žárově zinkovaná</t>
  </si>
  <si>
    <t>79430675</t>
  </si>
  <si>
    <t>348101230</t>
  </si>
  <si>
    <t>Osazení vrat a vrátek k oplocení na sloupky ocelové, plochy jednotlivě přes 4 do 6 m2</t>
  </si>
  <si>
    <t>-1996795873</t>
  </si>
  <si>
    <t>55342344AD</t>
  </si>
  <si>
    <t>brána kovová dvoukřídlová 3000x2000mm, výplň drátěným poplastovaným pletivem, sloupky prům. min. 600mm, včetně stavitelných kloubových závěsů, zástrče do země na obou křídlech, zámek vč. kliky na obou stranách, zámková vložka s klíčem, navíc oka na visací zámek</t>
  </si>
  <si>
    <t>-284740387</t>
  </si>
  <si>
    <t>348121121</t>
  </si>
  <si>
    <t>Osazování desek plotových železobetonových prefabrikovaných do drážek předem osazených sloupků na cementovou maltu se zatřením ložných a styčných spár, při rozměru desek 300x50x2000 mm</t>
  </si>
  <si>
    <t>-1778010976</t>
  </si>
  <si>
    <t>Poznámka k položce:_x000D_
Položka je použita pro odlišnou výšku desky.</t>
  </si>
  <si>
    <t>"počet dílů oplocení v. 2,4m" 14* "počet na výšku" 6</t>
  </si>
  <si>
    <t>"počet dílů oplocení v. 2,0m" 29* "počet na výšku" 5</t>
  </si>
  <si>
    <t>592331147AD</t>
  </si>
  <si>
    <t>betonová deska plotová armovaná, pro zasunutí do drážek sloupků betonového plotu, oboustranný vzor skládaného kamene, 2070x400x55mm, barva přírodní</t>
  </si>
  <si>
    <t>1268319355</t>
  </si>
  <si>
    <t>229+ "ztratné" 2</t>
  </si>
  <si>
    <t>348121221</t>
  </si>
  <si>
    <t>Osazení podhrabových desek na ocelové sloupky, délky desek přes 2 do 3 m</t>
  </si>
  <si>
    <t>1886879249</t>
  </si>
  <si>
    <t>"počet podhrabových desek" 55</t>
  </si>
  <si>
    <t>592331144AD</t>
  </si>
  <si>
    <t>držák podhrabové desky výšky 250 mm, průběžný, pozink</t>
  </si>
  <si>
    <t>-1884098320</t>
  </si>
  <si>
    <t>592331145AD</t>
  </si>
  <si>
    <t>držák podhrabové desky výšky 250 mm, koncový, pozink</t>
  </si>
  <si>
    <t>-1901046777</t>
  </si>
  <si>
    <t>592331146AD</t>
  </si>
  <si>
    <t>podhrabová deska betonová, přírodní, rozměrů 2450x250x50 mm, vyztužená ocelí</t>
  </si>
  <si>
    <t>-837851748</t>
  </si>
  <si>
    <t>55+ "ztratné" 1</t>
  </si>
  <si>
    <t>348172115</t>
  </si>
  <si>
    <t>Montáž vjezdových bran samonosných posuvných jednokřídlových plochy přes 6 do 9 m2</t>
  </si>
  <si>
    <t>-551134726</t>
  </si>
  <si>
    <t>348172911</t>
  </si>
  <si>
    <t>Montáž vjezdových bran doplňků pohonu pro bránu</t>
  </si>
  <si>
    <t>-1549918103</t>
  </si>
  <si>
    <t>55342391AD</t>
  </si>
  <si>
    <t>brána kovová pojezdová samonosná, otvor 3500x1800mm, rozměr brány 5500x1800mm, samonosný rám brány, svislá výplň z jeklu 20x20mm, mezery ve výplni cca 100mm, sloup s rolnou pro vedení brány, odjezdový sloup 100x100mm, dojezdová kapsa, přední ucpávka, zadní ucpávka, pojezdové vozíčky, ocelový C profil dl. 6m, kotvicí materiál, materiál brány ocel žárově zinkovaná</t>
  </si>
  <si>
    <t>-547203359</t>
  </si>
  <si>
    <t>55342392AD</t>
  </si>
  <si>
    <t>pohon pojezdové brány, pohon pro brány do 900kg, pro 230V, rychlost 0,2m/s, tažná síla 590N, vč. majáku s LED diodami, fotobuňky s příslušenstvím pro detekci osobních vozů, vč. dálkového ovládání 868MHz a jejího přijímače, vč. ocelového hřebene z oceli žárově pozinkované dl. min. 5m, vč. napojení stávajícího GSM modulu na pohon</t>
  </si>
  <si>
    <t>1422659571</t>
  </si>
  <si>
    <t>55342393AD</t>
  </si>
  <si>
    <t>materiál pro připevnění stávajícího GSM modulu a jeho ochranu před povětrnostními vlivy</t>
  </si>
  <si>
    <t>-1320288482</t>
  </si>
  <si>
    <t>348401230</t>
  </si>
  <si>
    <t>Montáž oplocení z pletiva strojového bez napínacích drátů přes 1,6 do 2,0 m</t>
  </si>
  <si>
    <t>-1921553701</t>
  </si>
  <si>
    <t>"délky oplocení z pletiva" 11,4+9,3+20,6+15,6+5,1+36,4+58,3</t>
  </si>
  <si>
    <t>31327519AD</t>
  </si>
  <si>
    <t>pletivo drátěné plastifikované, zelené barvy, se čtvercovými oky 50x50mm, tloušťka drátu 2,7mm vč. plastu, min. 1,7mm jádro, výška 1800mm</t>
  </si>
  <si>
    <t>445792325</t>
  </si>
  <si>
    <t>"ztratné do celých rolí 25m" 43,3</t>
  </si>
  <si>
    <t>348401350</t>
  </si>
  <si>
    <t>Montáž oplocení z pletiva rozvinutí, uchycení a napnutí drátu napínacího</t>
  </si>
  <si>
    <t>-391024906</t>
  </si>
  <si>
    <t>Poznámka k položce:_x000D_
Vč. nákladů na ztratné, vč. dodávek materiálu potřebného k napínání drátů a k přichycení pletiva.</t>
  </si>
  <si>
    <t>"délky oplocení z pletiva" (11,4+9,3+20,6+15,6+5,1+36,4+58,3)* "počet drátů" 3</t>
  </si>
  <si>
    <t>15615301AD</t>
  </si>
  <si>
    <t>drát kruhový napínací k pletivu, potažený plastem barvy zelené</t>
  </si>
  <si>
    <t>603981273</t>
  </si>
  <si>
    <t>210204011</t>
  </si>
  <si>
    <t>Montáž stožárů osvětlení, bez zemních prací ocelových samostatně stojících, délky do 12 m</t>
  </si>
  <si>
    <t>-744414832</t>
  </si>
  <si>
    <t>"počet stožárů vlajek" 3</t>
  </si>
  <si>
    <t>316741190AD</t>
  </si>
  <si>
    <t>stožár vlajkový výšky 6,0m nad zemí, průměr 50/66mm, hliníkové eloxované roury, otočná hlavice, hliníkový vrchlík,  vedení lanka uvnitř stožáru, mechanismus zajištění lanka, zámek na imbus, závaží, POE úchyty na vlajku, otočné rameno reagující na směr větru, plastové zakončení stožáru, pevná patka na zabetonování do země</t>
  </si>
  <si>
    <t>128</t>
  </si>
  <si>
    <t>661853201</t>
  </si>
  <si>
    <t>316741199AD</t>
  </si>
  <si>
    <t>vlajka dlouhodobě odolávající povětrnosti, z polyesterové tkaniny 160g/m2, rozměr 150x225mm, vybavená tunelem na otočné rameno a možností připnutí k POE úchytům</t>
  </si>
  <si>
    <t>1284192526</t>
  </si>
  <si>
    <t>"ČR+ EU+ s logem SŽDC podle manuálů SŽDC" 1+1+1</t>
  </si>
  <si>
    <t>966052121</t>
  </si>
  <si>
    <t>Bourání plotových sloupků a vzpěr železobetonových výšky do 2,5 m s betonovou patkou</t>
  </si>
  <si>
    <t>-364338529</t>
  </si>
  <si>
    <t>"délka oplocení s ocel. sloupky" (55+144+15-32-7-13)* "počet sloupků/m" 0,4</t>
  </si>
  <si>
    <t>"zaokrouhlení" 0,2</t>
  </si>
  <si>
    <t>966071711</t>
  </si>
  <si>
    <t>Bourání plotových sloupků a vzpěr ocelových trubkových nebo profilovaných výšky do 2,50 m zabetonovaných</t>
  </si>
  <si>
    <t>114573586</t>
  </si>
  <si>
    <t>"délka oplocení s ocel. sloupky" (32+7+5,3+13)* "počet sloupků/m" 0,5</t>
  </si>
  <si>
    <t>"zaokrouhlení" 0,35</t>
  </si>
  <si>
    <t>966071821</t>
  </si>
  <si>
    <t>Rozebrání oplocení z pletiva drátěného se čtvercovými oky, výšky do 1,6 m</t>
  </si>
  <si>
    <t>111556710</t>
  </si>
  <si>
    <t>"odstranění oplocení výšky 1,1m" 5,3</t>
  </si>
  <si>
    <t>966071822</t>
  </si>
  <si>
    <t>Rozebrání oplocení z pletiva drátěného se čtvercovými oky, výšky přes 1,6 do 2,0 m</t>
  </si>
  <si>
    <t>-1480138068</t>
  </si>
  <si>
    <t>"odstranění oplocení výšky do 2m" 55+144+15</t>
  </si>
  <si>
    <t>966073810</t>
  </si>
  <si>
    <t>Rozebrání vrat a vrátek k oplocení plochy jednotlivě do 2 m2</t>
  </si>
  <si>
    <t>-580353565</t>
  </si>
  <si>
    <t>"odstranění branky" 1,1*1</t>
  </si>
  <si>
    <t>966073812</t>
  </si>
  <si>
    <t>Rozebrání vrat a vrátek k oplocení plochy jednotlivě přes 6 do 10 m2</t>
  </si>
  <si>
    <t>-712869353</t>
  </si>
  <si>
    <t>"odstranění bran" 4,1*2+ 4,2*2</t>
  </si>
  <si>
    <t>966073813</t>
  </si>
  <si>
    <t>Rozebrání vrat a vrátek k oplocení plochy jednotlivě přes 10 do 20 m2</t>
  </si>
  <si>
    <t>-1171249409</t>
  </si>
  <si>
    <t>"odstranění bran" 6*2</t>
  </si>
  <si>
    <t>2078643355</t>
  </si>
  <si>
    <t>"tonáž veškeré suti z dílů začínajících 9" 16,635</t>
  </si>
  <si>
    <t>501927483</t>
  </si>
  <si>
    <t>380278469</t>
  </si>
  <si>
    <t>16,635*9 'Přepočtené koeficientem množství</t>
  </si>
  <si>
    <t>998232131</t>
  </si>
  <si>
    <t>Přesun hmot pro oplocení se svislou nosnou konstrukcí monolitickou betonovou tyčovou nebo plošnou vodorovná dopravní vzdálenost do 50 m, pro oplocení výšky do 3 m</t>
  </si>
  <si>
    <t>1723176655</t>
  </si>
  <si>
    <t>B1</t>
  </si>
  <si>
    <t>46,2</t>
  </si>
  <si>
    <t>SO 02-2 - Zpevněné plochy</t>
  </si>
  <si>
    <t xml:space="preserve">      11 - Zemní práce - přípravné a přidružené práce</t>
  </si>
  <si>
    <t xml:space="preserve">      18 - Zemní práce - povrchové úpravy terénu</t>
  </si>
  <si>
    <t xml:space="preserve">    5 - Komunikace pozemní</t>
  </si>
  <si>
    <t xml:space="preserve">      91 - Doplňující konstrukce a práce pozemních komunikací, letišť a ploch</t>
  </si>
  <si>
    <t>M - Práce a dodávky M</t>
  </si>
  <si>
    <t xml:space="preserve">    46-M - Zemní práce při extr.mont.pracích</t>
  </si>
  <si>
    <t>120001101</t>
  </si>
  <si>
    <t>Příplatek k cenám vykopávek za ztížení vykopávky v blízkosti inženýrských sítí nebo výbušnin v horninách jakékoliv třídy</t>
  </si>
  <si>
    <t>-1351816955</t>
  </si>
  <si>
    <t>"odkopávky a hloubení" (945,16+ 38,96)* "podíl 20%" 0,2</t>
  </si>
  <si>
    <t>122301102</t>
  </si>
  <si>
    <t>Odkopávky a prokopávky nezapažené s přehozením výkopku na vzdálenost do 3 m nebo s naložením na dopravní prostředek v hornině tř. 4 přes 100 do 1 000 m3</t>
  </si>
  <si>
    <t>1466405383</t>
  </si>
  <si>
    <t>"tloušťky konstrukcí" 0,67*(129+125+186)+ 0,60*194+ 0,48*249+ 0,54*504+ 0,24*57+ 0,1*(13+9)</t>
  </si>
  <si>
    <t>"snížení nivelety" 280*0,15- "zvýšení" 140*0,08</t>
  </si>
  <si>
    <t>"odečtení bourání v místě konstrukcí" -370*0,15-718*0,25-285*0,3</t>
  </si>
  <si>
    <t>"odkopávky pro výměnu" 1387* "vrstvy" 2* 0,15</t>
  </si>
  <si>
    <t>-1721992707</t>
  </si>
  <si>
    <t>"drenáže" (13+4+6+25,5+6+5,5+37,5+3,5+5)*0,4*0,4</t>
  </si>
  <si>
    <t>"hluboká drenáž" 35*0,4*0,75</t>
  </si>
  <si>
    <t>"vsakovací rýha" 23*0,5</t>
  </si>
  <si>
    <t>131203102</t>
  </si>
  <si>
    <t>Hloubení zapažených i nezapažených jam ručním nebo pneumatickým nářadím s urovnáním dna do předepsaného profilu a spádu v horninách tř. 3 nesoudržných</t>
  </si>
  <si>
    <t>CS ÚRS 2018 01</t>
  </si>
  <si>
    <t>631291545</t>
  </si>
  <si>
    <t>"patky pro kolostavy" 4*2*(0,3*0,3*0,3)</t>
  </si>
  <si>
    <t>-1030928888</t>
  </si>
  <si>
    <t>Poznámka k položce:_x000D_
Automatický součet výkopku z položek Hloubení a Odstranění kameniva těženého. Počítáno s odvozem na vzdálenost 10km.</t>
  </si>
  <si>
    <t>1572981668</t>
  </si>
  <si>
    <t>985,946*10 'Přepočtené koeficientem množství</t>
  </si>
  <si>
    <t>-969847542</t>
  </si>
  <si>
    <t>-1629951309</t>
  </si>
  <si>
    <t>985,946*1,8 'Přepočtené koeficientem množství</t>
  </si>
  <si>
    <t>1364910409</t>
  </si>
  <si>
    <t>"plocha ŠD15+ŠD16" 89+ 127,6</t>
  </si>
  <si>
    <t>"ŠD21+ŠD27" 249+ 504</t>
  </si>
  <si>
    <t>"plocha ŠD20, červená dlažba" 129+125</t>
  </si>
  <si>
    <t>"plocha ŠD20, šedá dlažba" 186+194</t>
  </si>
  <si>
    <t>"předláždění dlaždic" 12</t>
  </si>
  <si>
    <t>"ACP16+" 22</t>
  </si>
  <si>
    <t>"pod obrubníky" 222,92*0,4+ 161,4*0,3+ 121,4*0,25</t>
  </si>
  <si>
    <t>211531111</t>
  </si>
  <si>
    <t>Výplň kamenivem do rýh odvodňovacích žeber nebo trativodů bez zhutnění, s úpravou povrchu výplně kamenivem hrubým drceným frakce 16 až 63 mm</t>
  </si>
  <si>
    <t>-320903295</t>
  </si>
  <si>
    <t>"hluboká drenáž" 35*0,4*0,4</t>
  </si>
  <si>
    <t>211571121</t>
  </si>
  <si>
    <t>Výplň kamenivem do rýh odvodňovacích žeber nebo trativodů bez zhutnění, s úpravou povrchu výplně kamenivem drobným těženým</t>
  </si>
  <si>
    <t>-1490795551</t>
  </si>
  <si>
    <t>"hluboká drenáž" 35*0,4*0,35</t>
  </si>
  <si>
    <t>211971121</t>
  </si>
  <si>
    <t>Zřízení opláštění výplně z geotextilie odvodňovacích žeber nebo trativodů v rýze nebo zářezu se stěnami svislými nebo šikmými o sklonu přes 1:2 při rozvinuté šířce opláštění do 2,5 m</t>
  </si>
  <si>
    <t>866170470</t>
  </si>
  <si>
    <t>(35+13+4+6+25,5+6+5,5+37,5+3,5+5)*2+ "na koncích" 0,6*10</t>
  </si>
  <si>
    <t>693112270</t>
  </si>
  <si>
    <t>geotextilie netkaná separační, ochranná, filtrační, drenážní PES 200g/m2</t>
  </si>
  <si>
    <t>-1507018810</t>
  </si>
  <si>
    <t>212755216</t>
  </si>
  <si>
    <t>Trativody bez lože z drenážních trubek plastových flexibilních D 160 mm</t>
  </si>
  <si>
    <t>1871379488</t>
  </si>
  <si>
    <t>Poznámka k položce:_x000D_
Včetně napojení do uličních vpustí.</t>
  </si>
  <si>
    <t>"drenáže" 35+13+4+6+25,5+6+5,5+37,5+3,5+5</t>
  </si>
  <si>
    <t>Zemní práce - přípravné a přidružené práce</t>
  </si>
  <si>
    <t>111201101</t>
  </si>
  <si>
    <t>Odstranění křovin a stromů s odstraněním kořenů průměru kmene do 100 mm do sklonu terénu 1 : 5, při celkové ploše do 1 000 m2</t>
  </si>
  <si>
    <t>-1739026629</t>
  </si>
  <si>
    <t>"v záhonu u chodníku" 10</t>
  </si>
  <si>
    <t>"za trafostanicí" 40</t>
  </si>
  <si>
    <t>"větve a menší výhony tůjí" 12*1,5+ 39*1,5</t>
  </si>
  <si>
    <t>111201409AD</t>
  </si>
  <si>
    <t>Likvidace odstraněných křovin a stromů průměru kmene do 100 mm, včetně odvozu a poplatků</t>
  </si>
  <si>
    <t>405900958</t>
  </si>
  <si>
    <t>112101121</t>
  </si>
  <si>
    <t>Odstranění stromů s odřezáním kmene a s odvětvením jehličnatých bez odkornění, průměru kmene přes 100 do 300 mm</t>
  </si>
  <si>
    <t>-2106361580</t>
  </si>
  <si>
    <t>"kmeny tůjí a vmísených dřevin" 15+23</t>
  </si>
  <si>
    <t>112201101</t>
  </si>
  <si>
    <t>Odstranění pařezů s jejich vykopáním, vytrháním nebo odstřelením, s přesekáním kořenů průměru přes 100 do 300 mm</t>
  </si>
  <si>
    <t>-578332002</t>
  </si>
  <si>
    <t>"pařezy tůjí a vmísených dřevin" 15+23</t>
  </si>
  <si>
    <t>"původní pařezy prům. 30" 5</t>
  </si>
  <si>
    <t>112201102</t>
  </si>
  <si>
    <t>Odstranění pařezů s jejich vykopáním, vytrháním nebo odstřelením, s přesekáním kořenů průměru přes 300 do 500 mm</t>
  </si>
  <si>
    <t>764397253</t>
  </si>
  <si>
    <t>"původní pařezy prům. do 50" 4</t>
  </si>
  <si>
    <t>184818232</t>
  </si>
  <si>
    <t>Ochrana kmene bedněním před poškozením stavebním provozem zřízení včetně odstranění výšky bednění do 2 m průměru kmene přes 300 do 500 mm</t>
  </si>
  <si>
    <t>208057304</t>
  </si>
  <si>
    <t>"ochránění kmene lípy" 1</t>
  </si>
  <si>
    <t>Zemní práce - povrchové úpravy terénu</t>
  </si>
  <si>
    <t>121101101</t>
  </si>
  <si>
    <t>Sejmutí ornice nebo lesní půdy s vodorovným přemístěním na hromady v místě upotřebení nebo na dočasné či trvalé skládky se složením, na vzdálenost do 50 m</t>
  </si>
  <si>
    <t>1603522839</t>
  </si>
  <si>
    <t>"sejmutí ornice" 688*0,15</t>
  </si>
  <si>
    <t>162601102</t>
  </si>
  <si>
    <t>Vodorovné přemístění výkopku nebo sypaniny po suchu na obvyklém dopravním prostředku, bez naložení výkopku, avšak se složením bez rozhrnutí z horniny tř. 1 až 4 na vzdálenost přes 4 000 do 5 000 m</t>
  </si>
  <si>
    <t>-1405381351</t>
  </si>
  <si>
    <t>"objem z položky sejmutí ornice" 103,2+  "objem rozprostření" 130*0,15</t>
  </si>
  <si>
    <t>167101101</t>
  </si>
  <si>
    <t>Nakládání, skládání a překládání neulehlého výkopku nebo sypaniny nakládání, množství do 100 m3, z hornin tř. 1 až 4</t>
  </si>
  <si>
    <t>388719371</t>
  </si>
  <si>
    <t>130*0,15</t>
  </si>
  <si>
    <t>181301101</t>
  </si>
  <si>
    <t>Rozprostření a urovnání ornice v rovině nebo ve svahu sklonu do 1:5 při souvislé ploše do 500 m2, tl. vrstvy do 100 mm</t>
  </si>
  <si>
    <t>99673544</t>
  </si>
  <si>
    <t>"ohumusování" 130</t>
  </si>
  <si>
    <t>181411131</t>
  </si>
  <si>
    <t>Založení trávníku na půdě předem připravené plochy do 1000 m2 výsevem včetně utažení parkového v rovině nebo na svahu do 1:5</t>
  </si>
  <si>
    <t>99139110</t>
  </si>
  <si>
    <t>005724100</t>
  </si>
  <si>
    <t>osivo směs travní parková</t>
  </si>
  <si>
    <t>kg</t>
  </si>
  <si>
    <t>134256365</t>
  </si>
  <si>
    <t>130*0,02 "kg/m2"</t>
  </si>
  <si>
    <t>Komunikace pozemní</t>
  </si>
  <si>
    <t>564551111</t>
  </si>
  <si>
    <t>Zřízení podsypu nebo podkladu ze sypaniny s rozprostřením, vlhčením, a zhutněním, po zhutnění tl. 150 mm</t>
  </si>
  <si>
    <t>206066942</t>
  </si>
  <si>
    <t>"výměna, plocha dlažby tl. 8" 1387* "vrstvy" 2</t>
  </si>
  <si>
    <t>58344229</t>
  </si>
  <si>
    <t>štěrkodrť frakce 0/125</t>
  </si>
  <si>
    <t>-2011056079</t>
  </si>
  <si>
    <t>"plocha výměny*vrstvy*tloušťka" 1387*2*0,15* "přepočet na tuny" 1,8</t>
  </si>
  <si>
    <t>564841112</t>
  </si>
  <si>
    <t>Podklad ze štěrkodrti ŠD s rozprostřením a zhutněním, po zhutnění tl. 130 mm</t>
  </si>
  <si>
    <t>888744544</t>
  </si>
  <si>
    <t>"vyrovnání ze ŠD13" 194</t>
  </si>
  <si>
    <t>564851111</t>
  </si>
  <si>
    <t>Podklad ze štěrkodrti ŠD s rozprostřením a zhutněním, po zhutnění tl. 150 mm</t>
  </si>
  <si>
    <t>1786620784</t>
  </si>
  <si>
    <t>"podél oplocení" 19+4+9+57</t>
  </si>
  <si>
    <t>564851112</t>
  </si>
  <si>
    <t>Podklad ze štěrkodrti ŠD s rozprostřením a zhutněním, po zhutnění tl. 160 mm</t>
  </si>
  <si>
    <t>-1723676586</t>
  </si>
  <si>
    <t>"plochy pro pěší" 49+12+13+52+1,1+0,5</t>
  </si>
  <si>
    <t>564861111</t>
  </si>
  <si>
    <t>Podklad ze štěrkodrti ŠD s rozprostřením a zhutněním, po zhutnění tl. 200 mm</t>
  </si>
  <si>
    <t>-190876674</t>
  </si>
  <si>
    <t>"vyrování ze ŠD20, červená dlažba" 129+125</t>
  </si>
  <si>
    <t>"vyrování ze ŠD20, šedá dlažba" 186+194</t>
  </si>
  <si>
    <t>564861112</t>
  </si>
  <si>
    <t>Podklad ze štěrkodrti ŠD s rozprostřením a zhutněním, po zhutnění tl. 210 mm</t>
  </si>
  <si>
    <t>1369457699</t>
  </si>
  <si>
    <t>"ŠD21, červená dlažba" 12+25</t>
  </si>
  <si>
    <t>"ŠD21, šedá dlažba" 212</t>
  </si>
  <si>
    <t>564871113</t>
  </si>
  <si>
    <t>Podklad ze štěrkodrti ŠD s rozprostřením a zhutněním, po zhutnění tl. 270 mm</t>
  </si>
  <si>
    <t>751210027</t>
  </si>
  <si>
    <t>"ŠD27, červená dlažba" 47</t>
  </si>
  <si>
    <t>"ŠD27, šedá dlažba" 192+89+176</t>
  </si>
  <si>
    <t>564952111</t>
  </si>
  <si>
    <t>Podklad z mechanicky zpevněného kameniva MZK (minerální beton) s rozprostřením a s hutněním, po zhutnění tl. 150 mm</t>
  </si>
  <si>
    <t>1193395830</t>
  </si>
  <si>
    <t>"plocha dlažby tl. 8" 1387</t>
  </si>
  <si>
    <t>565145121</t>
  </si>
  <si>
    <t>Asfaltový beton vrstva podkladní ACP 16 (obalované kamenivo střednězrnné - OKS) s rozprostřením a zhutněním v pruhu šířky přes 3 m, po zhutnění tl. 60 mm</t>
  </si>
  <si>
    <t>-590501113</t>
  </si>
  <si>
    <t>573111112</t>
  </si>
  <si>
    <t>Postřik infiltrační PI z asfaltu silničního s posypem kamenivem, v množství 1,00 kg/m2</t>
  </si>
  <si>
    <t>-774642403</t>
  </si>
  <si>
    <t>573211109</t>
  </si>
  <si>
    <t>Postřik spojovací PS bez posypu kamenivem z asfaltu silničního, v množství 0,50 kg/m2</t>
  </si>
  <si>
    <t>-1821319901</t>
  </si>
  <si>
    <t>22+ "přesah obrusné vrstvy" 4</t>
  </si>
  <si>
    <t>577134121</t>
  </si>
  <si>
    <t>Asfaltový beton vrstva obrusná ACO 11 (ABS) s rozprostřením a se zhutněním z nemodifikovaného asfaltu v pruhu šířky přes 3 m tř. I, po zhutnění tl. 40 mm</t>
  </si>
  <si>
    <t>-384018291</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</si>
  <si>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</si>
  <si>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</si>
  <si>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-2045893305</t>
  </si>
  <si>
    <t>"plochy pro pěší" 49+12+13+52</t>
  </si>
  <si>
    <t>"slepecká" 1,1+0,5</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</si>
  <si>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</si>
  <si>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</si>
  <si>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-1606894923</t>
  </si>
  <si>
    <t>59245018</t>
  </si>
  <si>
    <t>dlažba skladebná betonová 200x100x60mm přírodní</t>
  </si>
  <si>
    <t>1643732146</t>
  </si>
  <si>
    <t>59245006</t>
  </si>
  <si>
    <t>dlažba skladebná betonová pro nevidomé 200x100x60mm barevná</t>
  </si>
  <si>
    <t>-1472589772</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</si>
  <si>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</si>
  <si>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</si>
  <si>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1685138780</t>
  </si>
  <si>
    <t>"plocha parkovacích stání" 129+125+47+12+25</t>
  </si>
  <si>
    <t>"plocha komunikací" 192+186+194+89+176+212</t>
  </si>
  <si>
    <t>596212214</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</si>
  <si>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Příplatek k cenám za dlažbu z prvků dvou barev</t>
  </si>
  <si>
    <t>1536664434</t>
  </si>
  <si>
    <t>"vodorovné značení V10b+ V10a" 0,1*(9*5+2,9+11*4,5+2*2,4)</t>
  </si>
  <si>
    <t>59245020</t>
  </si>
  <si>
    <t>dlažba skladebná betonová 200x100x80mm přírodní</t>
  </si>
  <si>
    <t>-335822782</t>
  </si>
  <si>
    <t>59245005</t>
  </si>
  <si>
    <t>dlažba skladebná betonová 200x100x80mm barevná</t>
  </si>
  <si>
    <t>1237957203</t>
  </si>
  <si>
    <t>"odečtení vodorovného značení" -0,1*(9*5+2,9+11*4,5+2*2,4)</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</si>
  <si>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</si>
  <si>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</si>
  <si>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-1301204889</t>
  </si>
  <si>
    <t>899431111</t>
  </si>
  <si>
    <t>Výšková úprava uličního vstupu nebo vpusti do 200 mm zvýšením krycího hrnce, šoupěte nebo hydrantu bez úpravy armatur</t>
  </si>
  <si>
    <t>931536457</t>
  </si>
  <si>
    <t>"plynovodní poklop" 1</t>
  </si>
  <si>
    <t>916131213</t>
  </si>
  <si>
    <t>Osazení silničního obrubníku betonového se zřízením lože, s vyplněním a zatřením spár cementovou maltou stojatého s boční opěrou z betonu prostého, do lože z betonu prostého</t>
  </si>
  <si>
    <t>-1642643899</t>
  </si>
  <si>
    <t>"osazení nájezdových obrub" 1,5+1</t>
  </si>
  <si>
    <t>"osazení přechodových obrub" 5+3</t>
  </si>
  <si>
    <t>"osazení silničních obrub přímých" 5+1+0,8+1+1+13+54+3+78+3+3+42+0,6</t>
  </si>
  <si>
    <t>"osazení silničních, R1 vnější" 4*0,78</t>
  </si>
  <si>
    <t>"osazení silničních, R0,5 vnější" 5*0,78</t>
  </si>
  <si>
    <t>59217029</t>
  </si>
  <si>
    <t>obrubník betonový silniční nájezdový 1000x150x150mm</t>
  </si>
  <si>
    <t>289708486</t>
  </si>
  <si>
    <t>"osazení nájezdových obrub" 1,5+1+ "ztratné" 0,5</t>
  </si>
  <si>
    <t>59217030</t>
  </si>
  <si>
    <t>obrubník betonový silniční přechodový 1000x150x150-250mm</t>
  </si>
  <si>
    <t>1322999142</t>
  </si>
  <si>
    <t>"přechodové obruby, pravé" 3+ "levé" 5</t>
  </si>
  <si>
    <t>59217031</t>
  </si>
  <si>
    <t>obrubník betonový silniční 1000x150x250mm</t>
  </si>
  <si>
    <t>271165903</t>
  </si>
  <si>
    <t>"ztratné" 5,6</t>
  </si>
  <si>
    <t>59217035</t>
  </si>
  <si>
    <t>obrubník betonový obloukový vnější 780x150x250mm</t>
  </si>
  <si>
    <t>-1307909812</t>
  </si>
  <si>
    <t>916231213</t>
  </si>
  <si>
    <t>Osazení chodníkového obrubníku betonového se zřízením lože, s vyplněním a zatřením spár cementovou maltou stojatého s boční opěrou z betonu prostého, do lože z betonu prostého</t>
  </si>
  <si>
    <t>304637331</t>
  </si>
  <si>
    <t>"osazení chodníkového" 4,5+6,6+2,9+5,6+28,9+62+6+12,7+23,8+1,3+7,1</t>
  </si>
  <si>
    <t>59217016</t>
  </si>
  <si>
    <t>obrubník betonový chodníkový 1000x80x250mm</t>
  </si>
  <si>
    <t>-1415974793</t>
  </si>
  <si>
    <t>"osazení chodníkového" 4,5+6,6+2,9+5,6+28,9+62+6+12,7+23,8+1,3+7,1 +"ztratné" 4,6</t>
  </si>
  <si>
    <t>916331112</t>
  </si>
  <si>
    <t>Osazení zahradního obrubníku betonového s ložem tl. od 50 do 100 mm z betonu prostého tř. C 12/15 s boční opěrou z betonu prostého tř. C 12/15</t>
  </si>
  <si>
    <t>1252942187</t>
  </si>
  <si>
    <t>"osazení zahradního" 32,5+5,2+13,7+ "podél plotu" 7*2+56</t>
  </si>
  <si>
    <t>59217002</t>
  </si>
  <si>
    <t>obrubník betonový zahradní šedý 1000x50x200mm</t>
  </si>
  <si>
    <t>1243651341</t>
  </si>
  <si>
    <t>121,4+ "ztratné" 3,6</t>
  </si>
  <si>
    <t>919732221</t>
  </si>
  <si>
    <t>Styčná pracovní spára při napojení nového živičného povrchu na stávající se zalitím za tepla modifikovanou asfaltovou hmotou s posypem vápenným hydrátem šířky do 15 mm, hloubky do 25 mm bez prořezání spáry</t>
  </si>
  <si>
    <t>333417696</t>
  </si>
  <si>
    <t>"oříznutí a zalití krytu" 6,8</t>
  </si>
  <si>
    <t>919735111</t>
  </si>
  <si>
    <t>Řezání stávajícího živičného krytu nebo podkladu hloubky do 50 mm</t>
  </si>
  <si>
    <t>1309931559</t>
  </si>
  <si>
    <t>919735125</t>
  </si>
  <si>
    <t>Řezání stávajícího betonového krytu nebo podkladu hloubky přes 200 do 250 mm</t>
  </si>
  <si>
    <t>-1023776658</t>
  </si>
  <si>
    <t>"řezání betonu" 15,3</t>
  </si>
  <si>
    <t>936001001</t>
  </si>
  <si>
    <t>Montáž prvků městské a zahradní architektury hmotnosti do 0,1 t</t>
  </si>
  <si>
    <t>1810645715</t>
  </si>
  <si>
    <t>"počet kolostavů" 4</t>
  </si>
  <si>
    <t>348942138AD</t>
  </si>
  <si>
    <t>Kolostav pro dvě jízdní kola, z kruhové ocelové trubky průměru 50 mm, délky cca 3,1 m, naohybané do tvaru U, nadzemní část tvaru výšky 0,75 m, šířky 1,00 m. Trubka uložena do dvou betonových patek. Povrchová úprava žárovým zinkováním.</t>
  </si>
  <si>
    <t>-376433983</t>
  </si>
  <si>
    <t>275313811</t>
  </si>
  <si>
    <t>Základy z betonu prostého patky a bloky z betonu kamenem neprokládaného tř. C 25/30</t>
  </si>
  <si>
    <t>408260295</t>
  </si>
  <si>
    <t>91</t>
  </si>
  <si>
    <t>Doplňující konstrukce a práce pozemních komunikací, letišť a ploch</t>
  </si>
  <si>
    <t>914111111</t>
  </si>
  <si>
    <t>Montáž svislé dopravní značky základní velikosti do 1 m2 objímkami na sloupky nebo konzoly</t>
  </si>
  <si>
    <t>605144437</t>
  </si>
  <si>
    <t>"B1+E13" 1+1</t>
  </si>
  <si>
    <t>"IP12+E1" 1+1</t>
  </si>
  <si>
    <t>40445517</t>
  </si>
  <si>
    <t>značka dopravní svislá retroreflexní fólie tř 1 FeZn-Al rám D 700mm</t>
  </si>
  <si>
    <t>-1944529097</t>
  </si>
  <si>
    <t>"B1" 1</t>
  </si>
  <si>
    <t>40445535</t>
  </si>
  <si>
    <t>značka dopravní svislá retroreflexní fólie tř 1 FeZn-Al rám 500x700mm</t>
  </si>
  <si>
    <t>-343870664</t>
  </si>
  <si>
    <t>"IP12" 1</t>
  </si>
  <si>
    <t>"E13" 1</t>
  </si>
  <si>
    <t>40445512</t>
  </si>
  <si>
    <t>značka dopravní svislá retroreflexní fólie tř 1 FeZn-Al rám 500x500mm</t>
  </si>
  <si>
    <t>-1638035293</t>
  </si>
  <si>
    <t>"E1" 1</t>
  </si>
  <si>
    <t>914511112</t>
  </si>
  <si>
    <t>Montáž sloupku dopravních značek délky do 3,5 m do hliníkové patky</t>
  </si>
  <si>
    <t>-1214094169</t>
  </si>
  <si>
    <t>"počet sloupků" 1+1</t>
  </si>
  <si>
    <t>40445230</t>
  </si>
  <si>
    <t>sloupek pro dopravní značku Zn D 70mm v 3,5m</t>
  </si>
  <si>
    <t>1125825616</t>
  </si>
  <si>
    <t>915231112</t>
  </si>
  <si>
    <t>Vodorovné dopravní značení stříkaným plastem přechody pro chodce, šipky, symboly nápisy bílé retroreflexní</t>
  </si>
  <si>
    <t>-1035560265</t>
  </si>
  <si>
    <t>"V10f" 2*0,9</t>
  </si>
  <si>
    <t>915621111</t>
  </si>
  <si>
    <t>Předznačení pro vodorovné značení stříkané barvou nebo prováděné z nátěrových hmot plošné šipky, symboly, nápisy</t>
  </si>
  <si>
    <t>-1504897583</t>
  </si>
  <si>
    <t>915630001AD</t>
  </si>
  <si>
    <t>Příprava cementobetonového krytu primerem před stříkáním vodorovného značení</t>
  </si>
  <si>
    <t>153106811</t>
  </si>
  <si>
    <t>"V10f plocha primeru" 2*1,3</t>
  </si>
  <si>
    <t>74</t>
  </si>
  <si>
    <t>966006211</t>
  </si>
  <si>
    <t>Odstranění (demontáž) svislých dopravních značek s odklizením materiálu na skládku na vzdálenost do 20 m nebo s naložením na dopravní prostředek ze sloupů, sloupků nebo konzol</t>
  </si>
  <si>
    <t>1263988541</t>
  </si>
  <si>
    <t>"odstranění značek, demontáž z konzolí, B1+E13" 1+1</t>
  </si>
  <si>
    <t>75</t>
  </si>
  <si>
    <t>966006221</t>
  </si>
  <si>
    <t>Odstranění trubkového nástavce ze sloupku s odklizením materiálu na vzdálenost do 20 m nebo s naložením na dopravní prostředek včetně demontáže dopravní značky</t>
  </si>
  <si>
    <t>468126193</t>
  </si>
  <si>
    <t>"odstranění konzole" 1</t>
  </si>
  <si>
    <t>76</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</si>
  <si>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</si>
  <si>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</si>
  <si>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1773522545</t>
  </si>
  <si>
    <t>Poznámka k položce:_x000D_
Jedná se o předláždění, hmotnost suti vynulována.</t>
  </si>
  <si>
    <t>77</t>
  </si>
  <si>
    <t>113107241</t>
  </si>
  <si>
    <t>Odstranění podkladů nebo krytů strojně plochy jednotlivě přes 200 m2 s přemístěním hmot na skládku na vzdálenost do 20 m nebo s naložením na dopravní prostředek živičných, o tl. vrstvy do 50 mm</t>
  </si>
  <si>
    <t>-2095781683</t>
  </si>
  <si>
    <t>"bourání asfaltu na zpevněných plochách" 85+202</t>
  </si>
  <si>
    <t>"dobourání asfaltu chodníku podél záhonu" 1</t>
  </si>
  <si>
    <t>78</t>
  </si>
  <si>
    <t>113107232</t>
  </si>
  <si>
    <t>Odstranění podkladů nebo krytů strojně plochy jednotlivě přes 200 m2 s přemístěním hmot na skládku na vzdálenost do 20 m nebo s naložením na dopravní prostředek z betonu prostého, o tl. vrstvy přes 150 do 300 mm</t>
  </si>
  <si>
    <t>2046222065</t>
  </si>
  <si>
    <t>"bourání ploch betonu" 798- "odečtení podílu armovaného" 250+ "pod asfaltem" 85+202</t>
  </si>
  <si>
    <t>79</t>
  </si>
  <si>
    <t>113107237</t>
  </si>
  <si>
    <t>Odstranění podkladů nebo krytů strojně plochy jednotlivě přes 200 m2 s přemístěním hmot na skládku na vzdálenost do 20 m nebo s naložením na dopravní prostředek z betonu vyztuženého sítěmi, o tl. vrstvy přes 150 do 300 mm</t>
  </si>
  <si>
    <t>-51776145</t>
  </si>
  <si>
    <t>"podíl armovaného betonu" 250</t>
  </si>
  <si>
    <t>80</t>
  </si>
  <si>
    <t>113154122</t>
  </si>
  <si>
    <t>Frézování živičného podkladu nebo krytu s naložením na dopravní prostředek plochy do 500 m2 bez překážek v trase pruhu šířky přes 0,5 m do 1 m, tloušťky vrstvy 40 mm</t>
  </si>
  <si>
    <t>-563117605</t>
  </si>
  <si>
    <t>"přesah obrusné vrstvy" 4</t>
  </si>
  <si>
    <t>81</t>
  </si>
  <si>
    <t>113154124</t>
  </si>
  <si>
    <t>Frézování živičného podkladu nebo krytu s naložením na dopravní prostředek plochy do 500 m2 bez překážek v trase pruhu šířky přes 0,5 m do 1 m, tloušťky vrstvy 100 mm</t>
  </si>
  <si>
    <t>-2063804524</t>
  </si>
  <si>
    <t>"frézování na vjezdu" 22</t>
  </si>
  <si>
    <t>82</t>
  </si>
  <si>
    <t>938909331</t>
  </si>
  <si>
    <t>Čištění vozovek metením bláta, prachu nebo hlinitého nánosu s odklizením na hromady na vzdálenost do 20 m nebo naložením na dopravní prostředek ručně povrchu podkladu nebo krytu betonového nebo živičného</t>
  </si>
  <si>
    <t>1157970523</t>
  </si>
  <si>
    <t>"zametení frézovaných ploch" 22+4</t>
  </si>
  <si>
    <t>83</t>
  </si>
  <si>
    <t>113202111</t>
  </si>
  <si>
    <t>Vytrhání obrub s vybouráním lože, s přemístěním hmot na skládku na vzdálenost do 3 m nebo s naložením na dopravní prostředek z krajníků nebo obrubníků stojatých</t>
  </si>
  <si>
    <t>2010171277</t>
  </si>
  <si>
    <t>"vytrhání silničních obrubníků" 31+5+23+51+10+4</t>
  </si>
  <si>
    <t>84</t>
  </si>
  <si>
    <t>292211112</t>
  </si>
  <si>
    <t>Pomocná konstrukce pro zvláštní zakládání staveb dřevěná z terénu odstranění</t>
  </si>
  <si>
    <t>-1700013498</t>
  </si>
  <si>
    <t>"odstranění pražců v býv. záhonu" 3*2,5*0,25*0,2</t>
  </si>
  <si>
    <t>85</t>
  </si>
  <si>
    <t>767134802</t>
  </si>
  <si>
    <t>Demontáž stěn a příček z plechu oplechování stěn plechy šroubovanými</t>
  </si>
  <si>
    <t>1559011699</t>
  </si>
  <si>
    <t>A11</t>
  </si>
  <si>
    <t>2* "stěny přístřešku" 1*(2,8+0,8+0,8)</t>
  </si>
  <si>
    <t>86</t>
  </si>
  <si>
    <t>767392802</t>
  </si>
  <si>
    <t>Demontáž krytin střech z plechů šroubovaných</t>
  </si>
  <si>
    <t>199624300</t>
  </si>
  <si>
    <t>2* "střechy přístřešku" 1*2,8</t>
  </si>
  <si>
    <t>87</t>
  </si>
  <si>
    <t>767996701</t>
  </si>
  <si>
    <t>Demontáž ostatních zámečnických konstrukcí o hmotnosti jednotlivých dílů řezáním do 50 kg</t>
  </si>
  <si>
    <t>-592999659</t>
  </si>
  <si>
    <t>A13</t>
  </si>
  <si>
    <t>"demontáž starých přístřešků na popelnice" 2* 4 "kg/m" * "délka" 4*(1,5+2,8)+3*1+0,6</t>
  </si>
  <si>
    <t>88</t>
  </si>
  <si>
    <t>997013811</t>
  </si>
  <si>
    <t>Poplatek za uložení stavebního odpadu na skládce (skládkovné) dřevěného zatříděného do Katalogu odpadů pod kódem 170 201</t>
  </si>
  <si>
    <t>830130161</t>
  </si>
  <si>
    <t>"suť z pařezů" 1,29+0,32</t>
  </si>
  <si>
    <t>89</t>
  </si>
  <si>
    <t>997221825</t>
  </si>
  <si>
    <t>Poplatek za uložení stavebního odpadu na skládce (skládkovné) z armovaného betonu zatříděného do Katalogu odpadů pod kódem 170 101</t>
  </si>
  <si>
    <t>-85960156</t>
  </si>
  <si>
    <t>250*0,630</t>
  </si>
  <si>
    <t>90</t>
  </si>
  <si>
    <t>997221845</t>
  </si>
  <si>
    <t>Poplatek za uložení stavebního odpadu na skládce (skládkovné) asfaltového bez obsahu dehtu zatříděného do Katalogu odpadů pod kódem 170 302</t>
  </si>
  <si>
    <t>-1717582072</t>
  </si>
  <si>
    <t>"suť z bourání a frézování asfaltů" 288*0,098+ 4*0,103+ 22*0,256</t>
  </si>
  <si>
    <t>997223849AD</t>
  </si>
  <si>
    <t>Poplatek za uložení stavebního odpadu na skládce (skládkovné) pražců s možným obsahem dehtu</t>
  </si>
  <si>
    <t>-1656603665</t>
  </si>
  <si>
    <t>"suť z pražců" 0,375*1</t>
  </si>
  <si>
    <t>92</t>
  </si>
  <si>
    <t>997221815</t>
  </si>
  <si>
    <t>Poplatek za uložení stavebního odpadu na skládce (skládkovné) z prostého betonu zatříděného do Katalogu odpadů pod kódem 170 101</t>
  </si>
  <si>
    <t>301142939</t>
  </si>
  <si>
    <t>741,841- "sutě z ostatních materiálů" 1,61-157,5-34,268-0,375</t>
  </si>
  <si>
    <t>93</t>
  </si>
  <si>
    <t>1861146714</t>
  </si>
  <si>
    <t>94</t>
  </si>
  <si>
    <t>1501019897</t>
  </si>
  <si>
    <t>Poznámka k položce:_x000D_
Automaticky sečtená tonáž sutě ze všech položek v dílech začínajících 8 a 9 a dílu 11 je přepočítána koeficientem 9. Je počítáno s přesunem 10km.</t>
  </si>
  <si>
    <t>741,841*9 'Přepočtené koeficientem množství</t>
  </si>
  <si>
    <t>95</t>
  </si>
  <si>
    <t>998223011</t>
  </si>
  <si>
    <t>Přesun hmot pro pozemní komunikace s krytem dlážděným dopravní vzdálenost do 200 m jakékoliv délky objektu</t>
  </si>
  <si>
    <t>1599761183</t>
  </si>
  <si>
    <t>Práce a dodávky M</t>
  </si>
  <si>
    <t>46-M</t>
  </si>
  <si>
    <t>Zemní práce při extr.mont.pracích</t>
  </si>
  <si>
    <t>460150264</t>
  </si>
  <si>
    <t>Hloubení zapažených i nezapažených kabelových rýh ručně včetně urovnání dna s přemístěním výkopku do vzdálenosti 3 m od okraje jámy nebo naložením na dopravní prostředek šířky 50 cm, hloubky 80 cm, v hornině třídy 4</t>
  </si>
  <si>
    <t>-1109972586</t>
  </si>
  <si>
    <t>"ochránění kabelů" 15+15</t>
  </si>
  <si>
    <t>97</t>
  </si>
  <si>
    <t>460421182</t>
  </si>
  <si>
    <t>Kabelové lože včetně podsypu, zhutnění a urovnání povrchu z písku nebo štěrkopísku tloušťky 10 cm nad kabel zakryté plastovou fólií, šířky lože přes 25 do 50 cm</t>
  </si>
  <si>
    <t>-899477784</t>
  </si>
  <si>
    <t>98</t>
  </si>
  <si>
    <t>460510274</t>
  </si>
  <si>
    <t>Kabelové prostupy, kanály a multikanály kanály ze žlabů plastových včetně utěsnění, vyspárování a zakrytí víkem do rýhy, bez výkopových prací, vnější šířky přes 10 do 20 cm</t>
  </si>
  <si>
    <t>1037451413</t>
  </si>
  <si>
    <t>"ochrana kabelů plastovými žlaby" 15</t>
  </si>
  <si>
    <t>99</t>
  </si>
  <si>
    <t>345751310</t>
  </si>
  <si>
    <t>žlab kabelový s víkem PVC (100x100)</t>
  </si>
  <si>
    <t>-40772509</t>
  </si>
  <si>
    <t>100</t>
  </si>
  <si>
    <t>345751320</t>
  </si>
  <si>
    <t>spojka kabelového žlabu PVC (100x100)</t>
  </si>
  <si>
    <t>-1296542189</t>
  </si>
  <si>
    <t>4 "ks spojek na 15 m žlabu"</t>
  </si>
  <si>
    <t>101</t>
  </si>
  <si>
    <t>34575133</t>
  </si>
  <si>
    <t>tvarovka ohyb xx° + víko kabelového žlabu PVC (100x100)</t>
  </si>
  <si>
    <t>477684008</t>
  </si>
  <si>
    <t>4 "ks ohybových spojek na 15 m žlabu"</t>
  </si>
  <si>
    <t>102</t>
  </si>
  <si>
    <t>460520151</t>
  </si>
  <si>
    <t>Kabelové žlaby nebo kryty křižovatka betonového kabelového žlabu s inženýrskými sítěmi, včetně úpravy dna rýhy a zakrytím žlabu bez zásypu</t>
  </si>
  <si>
    <t>-40640918</t>
  </si>
  <si>
    <t>"ochránění kabelů betonovými žlaby" 15</t>
  </si>
  <si>
    <t>103</t>
  </si>
  <si>
    <t>59213001</t>
  </si>
  <si>
    <t>žlab kabelový betonový 100 x 18,5/10 x 10 cm</t>
  </si>
  <si>
    <t>1833667163</t>
  </si>
  <si>
    <t>104</t>
  </si>
  <si>
    <t>460560264</t>
  </si>
  <si>
    <t>Zásyp kabelových rýh ručně s uložením výkopku ve vrstvách včetně zhutnění a urovnání povrchu šířky 50 cm hloubky 80 cm, v hornině třídy 4</t>
  </si>
  <si>
    <t>590311481</t>
  </si>
  <si>
    <t>SO 02-3 - Úprava soklu budovy</t>
  </si>
  <si>
    <t>12417</t>
  </si>
  <si>
    <t xml:space="preserve">    6 - Úpravy povrchů, podlahy a osazování výplní</t>
  </si>
  <si>
    <t>PSV - Práce a dodávky PSV</t>
  </si>
  <si>
    <t xml:space="preserve">    711 - Izolace proti vodě, vlhkosti a plynům</t>
  </si>
  <si>
    <t>113107132</t>
  </si>
  <si>
    <t>Odstranění podkladů nebo krytů ručně s přemístěním hmot na skládku na vzdálenost do 3 m nebo s naložením na dopravní prostředek z betonu prostého, o tl. vrstvy přes 150 do 300 mm</t>
  </si>
  <si>
    <t>NÁJEZD KE GARÁŽÍM</t>
  </si>
  <si>
    <t>11*0,27*2,5/2</t>
  </si>
  <si>
    <t>Součet</t>
  </si>
  <si>
    <t>132201101</t>
  </si>
  <si>
    <t>Hloubení zapažených i nezapažených rýh šířky do 600 mm s urovnáním dna do předepsaného profilu a spádu v hornině tř. 3 do 100 m3</t>
  </si>
  <si>
    <t>RÝHA PRO ZATAŽENÍ KZS - SOKL</t>
  </si>
  <si>
    <t>15,94*0,6*0,2*2</t>
  </si>
  <si>
    <t>43*0,6*0,2*2</t>
  </si>
  <si>
    <t>132201109</t>
  </si>
  <si>
    <t>Hloubení zapažených i nezapažených rýh šířky do 600 mm s urovnáním dna do předepsaného profilu a spádu v hornině tř. 3 Příplatek k cenám za lepivost horniny tř. 3</t>
  </si>
  <si>
    <t>14,146-9,902</t>
  </si>
  <si>
    <t>171201201</t>
  </si>
  <si>
    <t>Uložení sypaniny na skládky</t>
  </si>
  <si>
    <t>4,244*2</t>
  </si>
  <si>
    <t>ZPĚTNÝ ZÁSYP RÝHY PRO SOKL</t>
  </si>
  <si>
    <t>15,94*0,42*0,2*2</t>
  </si>
  <si>
    <t>43*0,42*0,2*2</t>
  </si>
  <si>
    <t>Úpravy povrchů, podlahy a osazování výplní</t>
  </si>
  <si>
    <t>622211011</t>
  </si>
  <si>
    <t>Montáž kontaktního zateplení z polystyrenových desek nebo z kombinovaných desek na vnější stěny, tloušťky desek přes 40 do 80 mm</t>
  </si>
  <si>
    <t>SOKL</t>
  </si>
  <si>
    <t>43*0,5*2+16*0,25</t>
  </si>
  <si>
    <t>15,94*1*2+2*1,3</t>
  </si>
  <si>
    <t>28376016</t>
  </si>
  <si>
    <t>deska fasádní polystyrénová soklová  tl 80mm</t>
  </si>
  <si>
    <t>81,48*1,02 "Přepočtené koeficientem množství</t>
  </si>
  <si>
    <t>622211201</t>
  </si>
  <si>
    <t>Montáž druhé vrstvy kontaktního zateplení na vnější stěny, z desek polystyrenových, celkové tloušťky izolace přes 160 do 200 mm</t>
  </si>
  <si>
    <t>28375939</t>
  </si>
  <si>
    <t>deska EPS 70 fasádní λ=0,039 tl 120mm</t>
  </si>
  <si>
    <t>81,4803921568627*1,02 "Přepočtené koeficientem množství</t>
  </si>
  <si>
    <t>622142001</t>
  </si>
  <si>
    <t>Potažení vnějších ploch pletivem v ploše nebo pruzích, na plném podkladu sklovláknitým vtlačením do tmelu stěn</t>
  </si>
  <si>
    <t>43*0,4*2</t>
  </si>
  <si>
    <t>15,94*0,6*2+0,6*1,3</t>
  </si>
  <si>
    <t>622143003</t>
  </si>
  <si>
    <t>Montáž omítkových profilů plastových nebo pozinkovaných, upevněných vtlačením do podkladní vrstvy nebo přibitím rohových s tkaninou</t>
  </si>
  <si>
    <t>0,75*8</t>
  </si>
  <si>
    <t>59051480</t>
  </si>
  <si>
    <t>profil rohový Al s tkaninou kontaktního zateplení</t>
  </si>
  <si>
    <t>6*1,05 "Přepočtené koeficientem množství</t>
  </si>
  <si>
    <t>622511111</t>
  </si>
  <si>
    <t>Omítka tenkovrstvá akrylátová vnějších ploch probarvená, včetně penetrace podkladu mozaiková střednězrnná stěn</t>
  </si>
  <si>
    <t>-(2*2,4+1,45+2,385+1,02+1,1+2*4,4)"VRATA,DVEŘE"</t>
  </si>
  <si>
    <t>622821001</t>
  </si>
  <si>
    <t>Sanační omítka vnějších ploch stěn pro vlhké zdivo, prováděná včetně sanačního postřiku tl. do 5 mm, tl. jádrové omítky do 20 mm ručně zatřená</t>
  </si>
  <si>
    <t>KOMÍN</t>
  </si>
  <si>
    <t>(2*1,2+3,8)*0,8</t>
  </si>
  <si>
    <t>629995101</t>
  </si>
  <si>
    <t>Očištění vnějších ploch tlakovou vodou omytím</t>
  </si>
  <si>
    <t>919735124</t>
  </si>
  <si>
    <t>Řezání stávajícího betonového krytu nebo podkladu hloubky přes 150 do 200 mm</t>
  </si>
  <si>
    <t>15,94*2+43*2</t>
  </si>
  <si>
    <t>978036191</t>
  </si>
  <si>
    <t>Otlučení cementových omítek vnějších ploch s vyškrabáním spar zdiva a s očištěním povrchu, v rozsahu přes 80 do 100 %</t>
  </si>
  <si>
    <t>997013154</t>
  </si>
  <si>
    <t>Vnitrostaveništní doprava suti a vybouraných hmot vodorovně do 50 m svisle s omezením mechanizace pro budovy a haly výšky přes 12 do 15 m</t>
  </si>
  <si>
    <t>997013509</t>
  </si>
  <si>
    <t>Odvoz suti a vybouraných hmot na skládku nebo meziskládku se složením, na vzdálenost Příplatek k ceně za každý další i započatý 1 km přes 1 km</t>
  </si>
  <si>
    <t>2,569*15 "Přepočtené koeficientem množství</t>
  </si>
  <si>
    <t>997013511</t>
  </si>
  <si>
    <t>Odvoz suti a vybouraných hmot z meziskládky na skládku s naložením a se složením, na vzdálenost do 1 km</t>
  </si>
  <si>
    <t>998011002</t>
  </si>
  <si>
    <t>Přesun hmot pro budovy občanské výstavby, bydlení, výrobu a služby s nosnou svislou konstrukcí zděnou z cihel, tvárnic nebo kamene vodorovná dopravní vzdálenost do 100 m pro budovy výšky přes 6 do 12 m</t>
  </si>
  <si>
    <t>PSV</t>
  </si>
  <si>
    <t>Práce a dodávky PSV</t>
  </si>
  <si>
    <t>711</t>
  </si>
  <si>
    <t>Izolace proti vodě, vlhkosti a plynům</t>
  </si>
  <si>
    <t>711112001</t>
  </si>
  <si>
    <t>Provedení izolace proti zemní vlhkosti natěradly a tmely za studena na ploše svislé S nátěrem penetračním</t>
  </si>
  <si>
    <t>24551000.1</t>
  </si>
  <si>
    <t>Speciální penetrace pro kritické podklady</t>
  </si>
  <si>
    <t>Poznámka k položce:_x000D_
Poznámka k položce:_x000D_
 Systémová penetrace k izolační stěrce</t>
  </si>
  <si>
    <t>81,48*0,1</t>
  </si>
  <si>
    <t>711112051</t>
  </si>
  <si>
    <t>Provedení izolace proti zemní vlhkosti natěradly a tmely za studena na ploše svislé S dvojnásobným nátěrem tekutou elastickou hydroizolací</t>
  </si>
  <si>
    <t>58581000</t>
  </si>
  <si>
    <t>nátěr hydroizolační polymerní dvousložkový pro opravu plochých střech</t>
  </si>
  <si>
    <t>Poznámka k položce:_x000D_
Poznámka k položce:_x000D_
 stěrka spojující vlastnosti minerálních izolačních stěrek překlenujících trhliny a silnovrstvých živičných stěrek modifikovaných plastickou hmotou. Nepropustnost až 10 m vodního sloupce,tlaková zkouška na trhliny splněna bez zesilující vložky, přemostění trhlin širších 3 mm, faktor odporu difúze vodní páry µ: 6600</t>
  </si>
  <si>
    <t>81,48*3,7</t>
  </si>
  <si>
    <t>998711101</t>
  </si>
  <si>
    <t>Přesun hmot pro izolace proti vodě, vlhkosti a plynům stanovený z hmotnosti přesunovaného materiálu vodorovná dopravní vzdálenost do 50 m v objektech výšky do 6 m</t>
  </si>
  <si>
    <t>SO 02-4 - Venkovní kuřárna</t>
  </si>
  <si>
    <t xml:space="preserve">    767 - Konstrukce zámečnické</t>
  </si>
  <si>
    <t>767</t>
  </si>
  <si>
    <t>Konstrukce zámečnické</t>
  </si>
  <si>
    <t>767893114</t>
  </si>
  <si>
    <t>Montáž stříšek nad venkovními vstupy z kovových profilů kotvených k nosné konstrukci pomocí závěsů, výplň z umělých hmot obloukových šířky přes 1,50 do 2,00 m</t>
  </si>
  <si>
    <t>1995904999</t>
  </si>
  <si>
    <t>"počet modulů" 3</t>
  </si>
  <si>
    <t>63437005AD</t>
  </si>
  <si>
    <t>Vchodová stříška šířkově rovná, hloubkově oblouková, s hloubkou 2,0m, kotvená pomocí konzol, výplň polykarbonát min. tloušťky 3mm, zatížení min. 60kg/m2, délka jednoho dílu 0,9m, použití 3 dílů polykarbonátu (4 konzol), celková délka stříšky 2,7m</t>
  </si>
  <si>
    <t>1832962784</t>
  </si>
  <si>
    <t>767893811</t>
  </si>
  <si>
    <t>Demontáž stříšek nad venkovními vstupy z kovových profilů, výplň z umělých hmot</t>
  </si>
  <si>
    <t>-1337148213</t>
  </si>
  <si>
    <t>"délka demontáže stávající stříšky" 2</t>
  </si>
  <si>
    <t>767893819AD</t>
  </si>
  <si>
    <t>Likvidace a odvoz odpadu z demontované stříšky</t>
  </si>
  <si>
    <t>379409842</t>
  </si>
  <si>
    <t>998767101</t>
  </si>
  <si>
    <t>Přesun hmot pro zámečnické konstrukce stanovený z hmotnosti přesunovaného materiálu vodorovná dopravní vzdálenost do 50 m v objektech výšky do 6 m</t>
  </si>
  <si>
    <t>-492429897</t>
  </si>
  <si>
    <t>998767181</t>
  </si>
  <si>
    <t>Přesun hmot pro zámečnické konstrukce stanovený z hmotnosti přesunovaného materiálu Příplatek k cenám za přesun prováděný bez použití mechanizace pro jakoukoliv výšku objektu</t>
  </si>
  <si>
    <t>703928596</t>
  </si>
  <si>
    <t>SO 03 - Osvětlení</t>
  </si>
  <si>
    <t>22249</t>
  </si>
  <si>
    <t>45231400-9</t>
  </si>
  <si>
    <t xml:space="preserve">    727 - Zdravotechnika - požární ochrana</t>
  </si>
  <si>
    <t xml:space="preserve">    741 - Elektroinstalace - silnoproud</t>
  </si>
  <si>
    <t xml:space="preserve">    742 - Elektroinstalace - slaboproud</t>
  </si>
  <si>
    <t xml:space="preserve">    21-M - Elektromontáže</t>
  </si>
  <si>
    <t>130001101</t>
  </si>
  <si>
    <t>Příplatek k cenám hloubených vykopávek za ztížení vykopávky v blízkosti podzemního vedení nebo výbušnin pro jakoukoliv třídu horniny</t>
  </si>
  <si>
    <t>-1896357897</t>
  </si>
  <si>
    <t>(1,936+99,3)* "podíl překopů sítí 30%" 0,3</t>
  </si>
  <si>
    <t>-750782312</t>
  </si>
  <si>
    <t>"základy stožárů" 2*0,6*0,6*1,1</t>
  </si>
  <si>
    <t>1362566552</t>
  </si>
  <si>
    <t>90*0,35*0,8</t>
  </si>
  <si>
    <t>95*0,65*1,20</t>
  </si>
  <si>
    <t>-241307872</t>
  </si>
  <si>
    <t>"součet objemů hloubení, odečtení zásypů" 0,792+99,3-80,65</t>
  </si>
  <si>
    <t>729074463</t>
  </si>
  <si>
    <t>"odvoz na skládku" 19,442* "počet km navíc přes 10km" 10</t>
  </si>
  <si>
    <t>-1768255791</t>
  </si>
  <si>
    <t>"objem zásypů z položky Zásyp rýh" 80,65*2 "při kopání i zasypávání"</t>
  </si>
  <si>
    <t>-393293617</t>
  </si>
  <si>
    <t>1129909299</t>
  </si>
  <si>
    <t>"odvoz na skládku" 19,442* "přepočet na tuny" 1,8</t>
  </si>
  <si>
    <t>-104525593</t>
  </si>
  <si>
    <t>90*0,35*0,6</t>
  </si>
  <si>
    <t>95*0,65*1,00</t>
  </si>
  <si>
    <t>2057207329</t>
  </si>
  <si>
    <t>PLASTOVÁ TRUBKA pr. 250 mm</t>
  </si>
  <si>
    <t>934815758</t>
  </si>
  <si>
    <t>2* "délka" 1,0</t>
  </si>
  <si>
    <t>212150002AD</t>
  </si>
  <si>
    <t>PLASTOVÁ TRUBKA pr. 110 mm</t>
  </si>
  <si>
    <t>744997793</t>
  </si>
  <si>
    <t>4*0,3</t>
  </si>
  <si>
    <t>899623171</t>
  </si>
  <si>
    <t>Obetonování potrubí nebo zdiva stok betonem prostým v otevřeném výkopu, beton tř. C 25/30</t>
  </si>
  <si>
    <t>-1741915448</t>
  </si>
  <si>
    <t>"obetonování chrániček ve výkopu" 9,8</t>
  </si>
  <si>
    <t>120951123</t>
  </si>
  <si>
    <t>Bourání konstrukcí v odkopávkách a prokopávkách s přemístěním suti na hromady na vzdálenost do 20 m nebo s naložením na dopravní prostředek strojně z betonu železového nebo předpjatého</t>
  </si>
  <si>
    <t>-1079872909</t>
  </si>
  <si>
    <t>"bet. základy stožárů" 2*0,8*0,8*1,4+ 2*0,5*0,5*0,7</t>
  </si>
  <si>
    <t>-807311284</t>
  </si>
  <si>
    <t>"tonáž veškeré suti z dílů začínajících 9" 5,998</t>
  </si>
  <si>
    <t>-704210756</t>
  </si>
  <si>
    <t>-782199265</t>
  </si>
  <si>
    <t>5,998*9 'Přepočtené koeficientem množství</t>
  </si>
  <si>
    <t>727</t>
  </si>
  <si>
    <t>Zdravotechnika - požární ochrana</t>
  </si>
  <si>
    <t>727111146</t>
  </si>
  <si>
    <t>Protipožární trubní ucpávky předizolované kovové potrubí prostup stěnou tloušťky 150 mm požární odolnost EI 180 D 54</t>
  </si>
  <si>
    <t>-1027524875</t>
  </si>
  <si>
    <t>"utěsnění prostupů" 6</t>
  </si>
  <si>
    <t>742190004</t>
  </si>
  <si>
    <t>Ostatní práce pro trasy požárně těsnící materiál do prostupu</t>
  </si>
  <si>
    <t>963761159</t>
  </si>
  <si>
    <t>741</t>
  </si>
  <si>
    <t>Elektroinstalace - silnoproud</t>
  </si>
  <si>
    <t>210160011</t>
  </si>
  <si>
    <t>Montáž měřících přístrojů, bez zapojení vodičů spínače časového</t>
  </si>
  <si>
    <t>1104965110</t>
  </si>
  <si>
    <t>35889830</t>
  </si>
  <si>
    <t>hodiny spínací týdenní 1 kanál</t>
  </si>
  <si>
    <t>1628522899</t>
  </si>
  <si>
    <t>220880059</t>
  </si>
  <si>
    <t>Montáž sady svorkovnic na DIN lištu</t>
  </si>
  <si>
    <t>-910603592</t>
  </si>
  <si>
    <t>34562148</t>
  </si>
  <si>
    <t>svornice řadová šroubovací nízkého napětí a průřezem vodiče 4 mm2</t>
  </si>
  <si>
    <t>34115492</t>
  </si>
  <si>
    <t>Poznámka k položce:_x000D_
Řadová svorkovnice pro montáž na DIN lištu, pro vodič 2,5mm2.</t>
  </si>
  <si>
    <t>741110501</t>
  </si>
  <si>
    <t>Montáž lišt a kanálků elektroinstalačních se spojkami, ohyby a rohy a s nasunutím do krabic protahovacích, šířky do 60 mm</t>
  </si>
  <si>
    <t>1226974501</t>
  </si>
  <si>
    <t>Poznámka k položce:_x000D_
Montáž DIN lišty (pro osazení jističů, chráničů, stykačů atd.)</t>
  </si>
  <si>
    <t>34572252</t>
  </si>
  <si>
    <t>lišta elektroinstalační nosná kovová holá DIN TS35 D děrovaná</t>
  </si>
  <si>
    <t>1094535297</t>
  </si>
  <si>
    <t>Poznámka k položce:_x000D_
DIN lišta určená k montáži přístrojů v rozvaděči (jističe, chrániče atd.)</t>
  </si>
  <si>
    <t>34571009.1</t>
  </si>
  <si>
    <t>lišta elektroinstalační vkládací 11 x 10</t>
  </si>
  <si>
    <t>-588999883</t>
  </si>
  <si>
    <t>Poznámka k položce:_x000D_
1 fázová prpojovací lišta 20 modulů - (propojení jističů)</t>
  </si>
  <si>
    <t>34140825</t>
  </si>
  <si>
    <t>vodič silový s Cu jádrem 4mm2</t>
  </si>
  <si>
    <t>-98585273</t>
  </si>
  <si>
    <t>Poznámka k položce:_x000D_
Propojení přístrojů v rozvaděči.</t>
  </si>
  <si>
    <t>34561660</t>
  </si>
  <si>
    <t>svornice řadová šroubovací s nosnou lištou a průřezem vodiče 4 mm2</t>
  </si>
  <si>
    <t>1845208607</t>
  </si>
  <si>
    <t>Poznámka k položce:_x000D_
Můstek nulovací_x000D_
N - modrá ( k propojení vodičů pracovní nuly)_x000D_
PE - zelenožlutá (k propojení ochraných vodičů)</t>
  </si>
  <si>
    <t>741110511</t>
  </si>
  <si>
    <t>Montáž lišt a kanálků elektroinstalačních se spojkami, ohyby a rohy a s nasunutím do krabic vkládacích s víčkem, šířky do 60 mm</t>
  </si>
  <si>
    <t>1082272445</t>
  </si>
  <si>
    <t>34571004</t>
  </si>
  <si>
    <t>lišta elektroinstalační hranatá bílá 20 x 20</t>
  </si>
  <si>
    <t>-1691017102</t>
  </si>
  <si>
    <t>741112111</t>
  </si>
  <si>
    <t>Montáž krabic elektroinstalačních bez napojení na trubky a lišty, demontáže a montáže víčka a přístroje rozvodek se zapojením vodičů na svorkovnici nástěnných plastových čtyřhranných pro vodiče Ø do 4 mm2</t>
  </si>
  <si>
    <t>2144337376</t>
  </si>
  <si>
    <t>34571019AD</t>
  </si>
  <si>
    <t>krabice rozvodná nástěnná, IP67, 4× průchodka, 5-pólová svorkovnice pro max.průřez vodiče 4 mm2, šroubové připojení víka, krytí IP 67, materiál PVC, rozměry 122×122×44,6 mm</t>
  </si>
  <si>
    <t>-632836788</t>
  </si>
  <si>
    <t>741310271.1</t>
  </si>
  <si>
    <t>Montáž spínačů jedno nebo dvoupólových kloubových, otočných nebo ovládaných pomocí táhel, bez zapojení vodičů vypínačů nebo přepínačů 100 A</t>
  </si>
  <si>
    <t>-1541684475</t>
  </si>
  <si>
    <t>34535406</t>
  </si>
  <si>
    <t>přístroj přepínače střídavého 10A 3558-A06340</t>
  </si>
  <si>
    <t>1047963360</t>
  </si>
  <si>
    <t>Poznámka k položce:_x000D_
Přepínač třípólový 10A_x000D_
_x000D_
poloha 1-vypnuto_x000D_
            2-zapnuto (manuálně)_x000D_
            3-zapnuto (automaticky-soumrak spínač+časový spínač)</t>
  </si>
  <si>
    <t>741311002</t>
  </si>
  <si>
    <t>Montáž spínačů speciálních se zapojením vodičů soumrakových</t>
  </si>
  <si>
    <t>-1054277235</t>
  </si>
  <si>
    <t>35889839AD</t>
  </si>
  <si>
    <t>soumrakový spínač</t>
  </si>
  <si>
    <t>1539015121</t>
  </si>
  <si>
    <t>741320105</t>
  </si>
  <si>
    <t>Montáž jističů se zapojením vodičů jednopólových nn do 25 A ve skříni</t>
  </si>
  <si>
    <t>616931610</t>
  </si>
  <si>
    <t>35822107</t>
  </si>
  <si>
    <t>jistič 1pólový-charakteristika B 6A</t>
  </si>
  <si>
    <t>1003347435</t>
  </si>
  <si>
    <t>741320135</t>
  </si>
  <si>
    <t>Montáž jističů se zapojením vodičů dvoupólových nn do 25 A ve skříni</t>
  </si>
  <si>
    <t>-1134169600</t>
  </si>
  <si>
    <t>35889206.1</t>
  </si>
  <si>
    <t>chránič proudový 4pólový 25A pracovního proudu 0.03 A</t>
  </si>
  <si>
    <t>1237800338</t>
  </si>
  <si>
    <t>741320165</t>
  </si>
  <si>
    <t>Montáž jističů se zapojením vodičů třípólových nn do 25 A ve skříni</t>
  </si>
  <si>
    <t>-507155092</t>
  </si>
  <si>
    <t>35822401</t>
  </si>
  <si>
    <t>jistič 3pólový-charakteristika B 16A</t>
  </si>
  <si>
    <t>1069486900</t>
  </si>
  <si>
    <t>Poznámka k položce:_x000D_
Třífázové jističe_x000D_
- 1 x charakteristika B, jmenovitý proud 16A_x000D_
- 1 x charakteristika B, jmenovitý proud 10A</t>
  </si>
  <si>
    <t>741321033</t>
  </si>
  <si>
    <t>Montáž proudových chráničů se zapojením vodičů čtyřpólových nn do 25 A ve skříni</t>
  </si>
  <si>
    <t>-1170264339</t>
  </si>
  <si>
    <t>35889206</t>
  </si>
  <si>
    <t>1363171434</t>
  </si>
  <si>
    <t>741330042</t>
  </si>
  <si>
    <t>Montáž stykačů nn se zapojením vodičů střídavých vestavných třípólových do 25 A</t>
  </si>
  <si>
    <t>-891409597</t>
  </si>
  <si>
    <t>35821108</t>
  </si>
  <si>
    <t>stykač vzduchový 3pólový  C17.10 220-230V / 50Hz</t>
  </si>
  <si>
    <t>1465491534</t>
  </si>
  <si>
    <t>Poznámka k položce:_x000D_
1 x stykač 3. pólový 25A, cívka 230VAC._x000D_
1 x stykač 2. pólový 25A, cívka 230VAC</t>
  </si>
  <si>
    <t>741375833</t>
  </si>
  <si>
    <t>Demontáž svítidel se zachováním funkčnosti průmyslových výbojkových venkovních na stožáru přes 3 m</t>
  </si>
  <si>
    <t>-990009606</t>
  </si>
  <si>
    <t>210204008AD</t>
  </si>
  <si>
    <t>Demontáž stožárů osvětlení, parkových ocelových</t>
  </si>
  <si>
    <t>930616624</t>
  </si>
  <si>
    <t>"demontáž stávajících stožárů parkových" 2</t>
  </si>
  <si>
    <t>210204019AD</t>
  </si>
  <si>
    <t>Demontáž stožárů osvětlení, ocelových samostatně stojících, délky přes 12 do 18 m</t>
  </si>
  <si>
    <t>305928062</t>
  </si>
  <si>
    <t>"stávající stožáry osvětlení" 2</t>
  </si>
  <si>
    <t>1216588674</t>
  </si>
  <si>
    <t>"demontáž stožárů" 2*2</t>
  </si>
  <si>
    <t>742</t>
  </si>
  <si>
    <t>Elektroinstalace - slaboproud</t>
  </si>
  <si>
    <t>742121099AD</t>
  </si>
  <si>
    <t>Montáž STP CAT6</t>
  </si>
  <si>
    <t>1676150445</t>
  </si>
  <si>
    <t>341261199AD</t>
  </si>
  <si>
    <t>kabel sdělovací STP CAT6</t>
  </si>
  <si>
    <t>1090397799</t>
  </si>
  <si>
    <t>Poznámka k položce:_x000D_
Musí vyhovovat pro propojení délky cca 100m.</t>
  </si>
  <si>
    <t>742230001</t>
  </si>
  <si>
    <t>Montáž kamerového systému DVR nebo NAS, nahrávacího zařízení pro kamery</t>
  </si>
  <si>
    <t>-323115860</t>
  </si>
  <si>
    <t>742230003</t>
  </si>
  <si>
    <t>Montáž kamerového systému venkovní kamery</t>
  </si>
  <si>
    <t>1706941890</t>
  </si>
  <si>
    <t>742230007</t>
  </si>
  <si>
    <t>Montáž kamerového systému konzoly pro kryt nebo kameru</t>
  </si>
  <si>
    <t>-1509899917</t>
  </si>
  <si>
    <t>"konzola" 1 + "kryt" 1</t>
  </si>
  <si>
    <t>00000045AD</t>
  </si>
  <si>
    <t>MATERIÁL K BEZPEČNOSTNÍ KAMEŘE dle standardu SŽDC, zadní kryt kamery, držák na sloup, napájecí konektory, konektory RJ45, elektroinstalační materiál</t>
  </si>
  <si>
    <t>256</t>
  </si>
  <si>
    <t>-1663329120</t>
  </si>
  <si>
    <t>742240001</t>
  </si>
  <si>
    <t>Montáž elekronické kontroly vstupu čtečky karet</t>
  </si>
  <si>
    <t>-1741886334</t>
  </si>
  <si>
    <t>742240005</t>
  </si>
  <si>
    <t>Montáž elekronické kontroly vstupu řídící jednotka pro připojení čteček</t>
  </si>
  <si>
    <t>-216574660</t>
  </si>
  <si>
    <t>742240007</t>
  </si>
  <si>
    <t>Montáž elekronické kontroly vstupu ovládacího scriptu</t>
  </si>
  <si>
    <t>-1111049689</t>
  </si>
  <si>
    <t>742240008</t>
  </si>
  <si>
    <t>Montáž elekronické kontroly vstupu spínavého zdroje s krytem 12V, 3,5 A s akumulátorem 12V/17 Ah</t>
  </si>
  <si>
    <t>1444989696</t>
  </si>
  <si>
    <t>742240022</t>
  </si>
  <si>
    <t>Montáž elekronické kontroly vstupu přístupového softwaru k dodanému HW, multilicence</t>
  </si>
  <si>
    <t>-1076718831</t>
  </si>
  <si>
    <t>742240023</t>
  </si>
  <si>
    <t>Montáž elekronické kontroly vstupu nastavení PC, 10/100 dle doporučení výrobce SW, monitor 19", klávesnice, myš</t>
  </si>
  <si>
    <t>-1699477965</t>
  </si>
  <si>
    <t>00000046AD</t>
  </si>
  <si>
    <t>ČTEČKA KARET dle standardu SŽDC, bezkontaktní čtečka v základním úzkém provedení, přenášení dat SIO, Wiegand výstup, karty iClass, Mifare, DESFire, řídící modul ke čtečce, zdroj 12V 3A, záložní akumulátor 12V 18Ah, propojovací krabička RZH111, nekovová podložka čtečky, elektroinstalační materiál</t>
  </si>
  <si>
    <t>1457745347</t>
  </si>
  <si>
    <t>742320012</t>
  </si>
  <si>
    <t>Montáž elektricky ovládaných zámků elektromechanických včetně trasy dveřmi a přechodové krabice</t>
  </si>
  <si>
    <t>953643518</t>
  </si>
  <si>
    <t>742320052</t>
  </si>
  <si>
    <t>Montáž elektricky ovládaných zámků komunikačního tabla instalační krabice s krytem</t>
  </si>
  <si>
    <t>49639390</t>
  </si>
  <si>
    <t>742320053</t>
  </si>
  <si>
    <t>Montáž elektricky ovládaných zámků komunikačního tabla tabulky do venkovního prostředí k tablu se seznamen klapek</t>
  </si>
  <si>
    <t>-1903883038</t>
  </si>
  <si>
    <t>38226124</t>
  </si>
  <si>
    <t>tlačítkové tablo s elektrickým vrátným 6 tl., se stříškou nad omítku</t>
  </si>
  <si>
    <t>1518037607</t>
  </si>
  <si>
    <t>Poznámka k položce:_x000D_
dle standardu SŽDC</t>
  </si>
  <si>
    <t>38229006</t>
  </si>
  <si>
    <t>zámek elektrický s aretací</t>
  </si>
  <si>
    <t>-375810652</t>
  </si>
  <si>
    <t>37422111</t>
  </si>
  <si>
    <t>transformátor bezpečnostní 220/240 12-24V 25VA</t>
  </si>
  <si>
    <t>-1140622818</t>
  </si>
  <si>
    <t>00000047AD</t>
  </si>
  <si>
    <t>ANALOGOVÁ KAMERA A MATERIÁL PRO TLAČÍTKOVÝ PANEL, dle standardu SŽDC, nerezová stříška tlačítkového panelu, analogová telefonní odbočka, vyvedení a ranžír NF okruhu, elektroinstalační materiál</t>
  </si>
  <si>
    <t>1190918000</t>
  </si>
  <si>
    <t>21-M</t>
  </si>
  <si>
    <t>Elektromontáže</t>
  </si>
  <si>
    <t>210100173</t>
  </si>
  <si>
    <t>Ukončení kabelů smršťovací záklopkou nebo páskou se zapojením bez letování počtu a průřezu žil do 3 x 1,5 až 4 mm2</t>
  </si>
  <si>
    <t>-128331302</t>
  </si>
  <si>
    <t>210100258</t>
  </si>
  <si>
    <t>Ukončení kabelů smršťovací záklopkou nebo páskou se zapojením bez letování počtu a průřezu žil do 5 x 1,5 až 4 mm2</t>
  </si>
  <si>
    <t>695893379</t>
  </si>
  <si>
    <t>210120001</t>
  </si>
  <si>
    <t>Montáž pojistek se zapojením vodičů závitových kompletních do 25 A</t>
  </si>
  <si>
    <t>554341698</t>
  </si>
  <si>
    <t>"počet svítidel na stožárech" 2</t>
  </si>
  <si>
    <t>345232330</t>
  </si>
  <si>
    <t>spodek pojistkový E27 vestavný 2113-33 s plastovým krytem</t>
  </si>
  <si>
    <t>-531004265</t>
  </si>
  <si>
    <t>345234150</t>
  </si>
  <si>
    <t>vložka pojistková E27 normální 2410 6A</t>
  </si>
  <si>
    <t>1258115283</t>
  </si>
  <si>
    <t>210202013</t>
  </si>
  <si>
    <t>Montáž svítidel výbojkových se zapojením vodičů průmyslových nebo venkovních na výložník</t>
  </si>
  <si>
    <t>-1862445125</t>
  </si>
  <si>
    <t>"na stožárech" 2+ "na stěnových výložnících" 2</t>
  </si>
  <si>
    <t>34800005AD</t>
  </si>
  <si>
    <t>SVÍTIDLO dle zavedeného standardu SŽDC, LED zdroj 4690lm, PRELED, 36W, IP66, 3000K, CLO, třída ochrany II., funkce AstroDIM/CLO</t>
  </si>
  <si>
    <t>1423711754</t>
  </si>
  <si>
    <t>210202024</t>
  </si>
  <si>
    <t>Montáž svítidel výbojkových se zapojením vodičů světlometů hmotnosti přes 10 kg</t>
  </si>
  <si>
    <t>-384217478</t>
  </si>
  <si>
    <t>"počet reflektorů" 3</t>
  </si>
  <si>
    <t>34800006AD</t>
  </si>
  <si>
    <t>REFLEKTOR dle zavedeného standardu SŽDC, LED zdroj 50W, IP65, vyzařovací úhel 140°, včetně konzole a pohybového čidla PIR</t>
  </si>
  <si>
    <t>294598729</t>
  </si>
  <si>
    <t>-778798068</t>
  </si>
  <si>
    <t>Poznámka k položce:_x000D_
vč. vrtání a ucpávek sloupu</t>
  </si>
  <si>
    <t>"počet stožárů" 2</t>
  </si>
  <si>
    <t>316741189AD</t>
  </si>
  <si>
    <t>STOŽÁR SKLÁPĚCÍ 7,0/6,0/1,0m – průměry 168/76mm – dle standardu zavedeného u SŽDC, prostor pro svorkovnici přístupný po sklopení, ocelový, žárově zinkovaný</t>
  </si>
  <si>
    <t>832704331</t>
  </si>
  <si>
    <t>210204100</t>
  </si>
  <si>
    <t>Montáž výložníků osvětlení jednoramenných nástěnných, hmotnosti do 35 kg</t>
  </si>
  <si>
    <t>1647436109</t>
  </si>
  <si>
    <t>316741193AD</t>
  </si>
  <si>
    <t>výložník jednoramenný rovný, určený k montáži na stěnu "UDS", s vyložením 300mm, průměr 76mm, základna 160x180mm, ocelový, žárově zinkovaný</t>
  </si>
  <si>
    <t>533953806</t>
  </si>
  <si>
    <t>210204104</t>
  </si>
  <si>
    <t>Montáž výložníků osvětlení jednoramenných sloupových, hmotnosti přes 35 kg</t>
  </si>
  <si>
    <t>-1087599401</t>
  </si>
  <si>
    <t>316741192AD</t>
  </si>
  <si>
    <t>výložník jednoramenný rovný "UD", s vyložením 500mm, průměr 76mm, ocelový, žárově zinkovaný, určený k výše uvedeným stožárům</t>
  </si>
  <si>
    <t>1951480792</t>
  </si>
  <si>
    <t>210204201</t>
  </si>
  <si>
    <t>Montáž elektrovýzbroje stožárů osvětlení 1 okruh</t>
  </si>
  <si>
    <t>-1823903885</t>
  </si>
  <si>
    <t>34800012AD</t>
  </si>
  <si>
    <t>STOŽÁROVÁ SVORKOVNICE JEDNOOKRUHOVÁ, určená k výše uvedeným stožárům</t>
  </si>
  <si>
    <t>1983125680</t>
  </si>
  <si>
    <t>34800014AD</t>
  </si>
  <si>
    <t>KRYT STOŽÁROVÉ SVORKOVNICE, určený k výše uvedeným stožárům</t>
  </si>
  <si>
    <t>-859212562</t>
  </si>
  <si>
    <t>34800015AD</t>
  </si>
  <si>
    <t>PODRUŽNÝ MATERIÁL k venkovním svítidlům, ke stožárovým svorkovnicícm, k úpravě rozvaděčů R01 a R010</t>
  </si>
  <si>
    <t>-1669018488</t>
  </si>
  <si>
    <t>210220020</t>
  </si>
  <si>
    <t>Montáž uzemňovacího vedení s upevněním, propojením a připojením pomocí svorek v zemi s izolací spojů vodičů FeZn páskou průřezu do 120 mm2 v městské zástavbě</t>
  </si>
  <si>
    <t>-573672287</t>
  </si>
  <si>
    <t>35441073</t>
  </si>
  <si>
    <t>drát D 10mm FeZn</t>
  </si>
  <si>
    <t>1616119915</t>
  </si>
  <si>
    <t>"délka" 6* "přepočet na kg" 10/16,1</t>
  </si>
  <si>
    <t>210220022</t>
  </si>
  <si>
    <t>Montáž uzemňovacího vedení s upevněním, propojením a připojením pomocí svorek v zemi s izolací spojů vodičů FeZn drátem nebo lanem průměru do 10 mm v městské zástavbě</t>
  </si>
  <si>
    <t>1474534688</t>
  </si>
  <si>
    <t>35442062</t>
  </si>
  <si>
    <t>pás zemnící 30x4mm FeZn</t>
  </si>
  <si>
    <t>-67157127</t>
  </si>
  <si>
    <t>"délka" 50* "přepočet na kg" 25/26,5</t>
  </si>
  <si>
    <t>354418950</t>
  </si>
  <si>
    <t>svorka připojovací k připojení kovových částí</t>
  </si>
  <si>
    <t>691474957</t>
  </si>
  <si>
    <t>"SP" 2</t>
  </si>
  <si>
    <t>35441996</t>
  </si>
  <si>
    <t>svorka odbočovací a spojovací pro spojování kruhových a páskových vodičů, FeZn</t>
  </si>
  <si>
    <t>-768263770</t>
  </si>
  <si>
    <t>"SR3a" 4</t>
  </si>
  <si>
    <t>35441885</t>
  </si>
  <si>
    <t>svorka spojovací pro lano D 8-10 mm</t>
  </si>
  <si>
    <t>350724679</t>
  </si>
  <si>
    <t>"SS" 4</t>
  </si>
  <si>
    <t>35441875</t>
  </si>
  <si>
    <t>svorka křížová pro vodič D 6-10 mm</t>
  </si>
  <si>
    <t>-493611649</t>
  </si>
  <si>
    <t>"SK" 2</t>
  </si>
  <si>
    <t>210810005</t>
  </si>
  <si>
    <t>Montáž izolovaných kabelů měděných do 1 kV bez ukončení plných a kulatých (CYKY, CHKE-R,...) uložených volně nebo v liště počtu a průřezu žil 3x1,5 až 6 mm2</t>
  </si>
  <si>
    <t>1509608484</t>
  </si>
  <si>
    <t>"CYKY 3Cx1,5" 370+ "CYKY 3Dx1,5" 30</t>
  </si>
  <si>
    <t>"uložení kabelů do stávajících žlabů" 25</t>
  </si>
  <si>
    <t>341110300</t>
  </si>
  <si>
    <t>kabel silový s Cu jádrem 1 kV 3x1,5mm2</t>
  </si>
  <si>
    <t>256272444</t>
  </si>
  <si>
    <t>210812061</t>
  </si>
  <si>
    <t>Montáž izolovaných kabelů měděných do 1 kV bez ukončení plných a kulatých (CYKY, CHKE-R,...) uložených volně nebo v liště počtu a průřezu žil 5x1,5 až 2,5 mm2</t>
  </si>
  <si>
    <t>-1722253145</t>
  </si>
  <si>
    <t>34111094</t>
  </si>
  <si>
    <t>kabel silový s Cu jádrem 1 kV 5x2,5mm2</t>
  </si>
  <si>
    <t>1956913855</t>
  </si>
  <si>
    <t>210812063</t>
  </si>
  <si>
    <t>Montáž izolovaných kabelů měděných do 1 kV bez ukončení plných a kulatých (CYKY, CHKE-R,...) uložených volně nebo v liště počtu a průřezu žil 5x4 až 6 mm2</t>
  </si>
  <si>
    <t>45748972</t>
  </si>
  <si>
    <t>34111098</t>
  </si>
  <si>
    <t>kabel silový s Cu jádrem 1 kV 5x4mm2</t>
  </si>
  <si>
    <t>-1604018345</t>
  </si>
  <si>
    <t>460010024</t>
  </si>
  <si>
    <t>Vytyčení trasy vedení kabelového (podzemního) v zastavěném prostoru</t>
  </si>
  <si>
    <t>753270499</t>
  </si>
  <si>
    <t>"vytýčení trasy" 0,03+0,37+0,085+0,14</t>
  </si>
  <si>
    <t>105</t>
  </si>
  <si>
    <t>460421001</t>
  </si>
  <si>
    <t>Kabelové lože včetně podsypu, zhutnění a urovnání povrchu z písku nebo štěrkopísku tloušťky 5 cm nad kabel bez zakrytí, šířky do 65 cm</t>
  </si>
  <si>
    <t>-1124290544</t>
  </si>
  <si>
    <t>106</t>
  </si>
  <si>
    <t>460510154</t>
  </si>
  <si>
    <t>Kabelové prostupy, kanály a multikanály kabelové prostupy z trub ocelových včetně osazení a utěsnění do protlačovaných otvorů, vnitřního průměru do 15 cm</t>
  </si>
  <si>
    <t>1761967736</t>
  </si>
  <si>
    <t>107</t>
  </si>
  <si>
    <t>14011014</t>
  </si>
  <si>
    <t>trubka ocelová bezešvá hladká jakost 11 353 31,8x2,6mm</t>
  </si>
  <si>
    <t>-1302079625</t>
  </si>
  <si>
    <t>108</t>
  </si>
  <si>
    <t>460520172</t>
  </si>
  <si>
    <t>Montáž trubek ochranných uložených volně do rýhy plastových ohebných, vnitřního průměru přes 32 do 50 mm</t>
  </si>
  <si>
    <t>1586377320</t>
  </si>
  <si>
    <t>109</t>
  </si>
  <si>
    <t>34571350</t>
  </si>
  <si>
    <t>trubka elektroinstalační ohebná dvouplášťová korugovaná D 32/40 mm, HDPE+LDPE</t>
  </si>
  <si>
    <t>162794351</t>
  </si>
  <si>
    <t>110</t>
  </si>
  <si>
    <t>460520174</t>
  </si>
  <si>
    <t>Montáž trubek ochranných uložených volně do rýhy plastových ohebných, vnitřního průměru přes 90 do 110 mm</t>
  </si>
  <si>
    <t>1852420762</t>
  </si>
  <si>
    <t>111</t>
  </si>
  <si>
    <t>345713550</t>
  </si>
  <si>
    <t>trubka elektroinstalační ohebná dvouplášťová korugovaná D 94/110 mm, HDPE+LDPE</t>
  </si>
  <si>
    <t>451559879</t>
  </si>
  <si>
    <t>112</t>
  </si>
  <si>
    <t>460620013</t>
  </si>
  <si>
    <t>Úprava terénu provizorní úprava terénu včetně odkopání drobných nerovností a zásypu prohlubní se zhutněním, v hornině třídy 3</t>
  </si>
  <si>
    <t>587449871</t>
  </si>
  <si>
    <t>90*0,35+ 95*0,65</t>
  </si>
  <si>
    <t>113</t>
  </si>
  <si>
    <t>460680523</t>
  </si>
  <si>
    <t>Prorážení otvorů a ostatní bourací práce vysekání rýh pro montáž trubek a kabelů v kamenných nebo betonových zdech hloubky přes 5 do 7 cm a šířky do 7 cm</t>
  </si>
  <si>
    <t>1450542074</t>
  </si>
  <si>
    <t>"sekání drážek" 5</t>
  </si>
  <si>
    <t>114</t>
  </si>
  <si>
    <t>460710053</t>
  </si>
  <si>
    <t>Vyplnění rýh a otvorů vyplnění a omítnutí rýh ve stěnách hloubky přes 5 do 7 cm a šířky do 7 cm</t>
  </si>
  <si>
    <t>2136840474</t>
  </si>
  <si>
    <t>115</t>
  </si>
  <si>
    <t>899722112</t>
  </si>
  <si>
    <t>Krytí potrubí z plastů výstražnou fólií z PVC šířky 25 cm</t>
  </si>
  <si>
    <t>650170220</t>
  </si>
  <si>
    <t>"fólie nad trasou v chráničkách" 200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</si>
</sst>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0"/>
      <name val="Arial CE"/>
    </font>
    <font>
      <b/>
      <sz val="8"/>
      <color rgb="FF969696"/>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sz val="8"/>
      <color rgb="FF000000"/>
      <name val="Arial CE"/>
    </font>
    <font>
      <u/>
      <sz val="11"/>
      <color theme="10"/>
      <name val="Calibri"/>
      <scheme val="minor"/>
    </font>
  </fonts>
  <fills count="4">
    <fill>
      <patternFill patternType="none"/>
    </fill>
    <fill>
      <patternFill patternType="gray125"/>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6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0" borderId="0" xfId="0" applyFont="1" applyAlignment="1" applyProtection="1">
      <alignment horizontal="left" vertical="top"/>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2" borderId="0" xfId="0" applyFont="1" applyFill="1" applyAlignment="1" applyProtection="1">
      <alignment vertical="center"/>
    </xf>
    <xf numFmtId="0" fontId="3" fillId="2" borderId="6" xfId="0" applyFont="1" applyFill="1" applyBorder="1" applyAlignment="1" applyProtection="1">
      <alignment horizontal="left" vertical="center"/>
    </xf>
    <xf numFmtId="0" fontId="0" fillId="2" borderId="7" xfId="0" applyFont="1" applyFill="1" applyBorder="1" applyAlignment="1" applyProtection="1">
      <alignment vertical="center"/>
    </xf>
    <xf numFmtId="0" fontId="3"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6"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8" fillId="3" borderId="8" xfId="0" applyFont="1" applyFill="1" applyBorder="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4" fillId="0" borderId="3"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5" fillId="0" borderId="14"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5" xfId="0" applyNumberFormat="1" applyFont="1" applyBorder="1" applyAlignment="1" applyProtection="1">
      <alignment vertical="center"/>
    </xf>
    <xf numFmtId="0" fontId="4" fillId="0" borderId="0" xfId="0" applyFont="1" applyAlignment="1">
      <alignment horizontal="left" vertical="center"/>
    </xf>
    <xf numFmtId="4" fontId="25" fillId="0" borderId="19" xfId="0" applyNumberFormat="1" applyFont="1" applyBorder="1" applyAlignment="1" applyProtection="1">
      <alignment vertical="center"/>
    </xf>
    <xf numFmtId="4" fontId="25" fillId="0" borderId="20" xfId="0" applyNumberFormat="1" applyFont="1" applyBorder="1" applyAlignment="1" applyProtection="1">
      <alignment vertical="center"/>
    </xf>
    <xf numFmtId="166" fontId="25" fillId="0" borderId="20" xfId="0" applyNumberFormat="1" applyFont="1" applyBorder="1" applyAlignment="1" applyProtection="1">
      <alignment vertical="center"/>
    </xf>
    <xf numFmtId="4" fontId="25"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1" fillId="0" borderId="0" xfId="0" applyFont="1" applyAlignment="1">
      <alignment horizontal="left" vertical="center"/>
    </xf>
    <xf numFmtId="165" fontId="0" fillId="0" borderId="0" xfId="0" applyNumberFormat="1" applyFont="1" applyAlignment="1">
      <alignment horizontal="left" vertical="center"/>
    </xf>
    <xf numFmtId="0" fontId="1" fillId="0" borderId="0" xfId="0" applyFont="1" applyAlignment="1">
      <alignment horizontal="left" vertical="top"/>
    </xf>
    <xf numFmtId="0" fontId="0" fillId="0" borderId="0" xfId="0" applyFont="1" applyAlignment="1">
      <alignment horizontal="left" vertical="top"/>
    </xf>
    <xf numFmtId="0" fontId="0" fillId="0" borderId="3" xfId="0" applyFont="1" applyBorder="1" applyAlignment="1">
      <alignment vertical="center" wrapText="1"/>
    </xf>
    <xf numFmtId="0" fontId="14"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3" fillId="3" borderId="6" xfId="0" applyFont="1" applyFill="1" applyBorder="1" applyAlignment="1">
      <alignment horizontal="left" vertical="center"/>
    </xf>
    <xf numFmtId="0" fontId="0" fillId="3" borderId="7" xfId="0" applyFont="1" applyFill="1" applyBorder="1" applyAlignment="1">
      <alignment vertical="center"/>
    </xf>
    <xf numFmtId="0" fontId="3" fillId="3" borderId="7" xfId="0" applyFont="1" applyFill="1" applyBorder="1" applyAlignment="1">
      <alignment horizontal="right" vertical="center"/>
    </xf>
    <xf numFmtId="0" fontId="3" fillId="3" borderId="7" xfId="0" applyFont="1" applyFill="1" applyBorder="1" applyAlignment="1">
      <alignment horizontal="center" vertical="center"/>
    </xf>
    <xf numFmtId="4" fontId="3"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8" fillId="3" borderId="0" xfId="0" applyFont="1" applyFill="1" applyAlignment="1" applyProtection="1">
      <alignment horizontal="left" vertical="center"/>
    </xf>
    <xf numFmtId="0" fontId="0" fillId="3" borderId="0" xfId="0" applyFont="1" applyFill="1" applyAlignment="1" applyProtection="1">
      <alignment vertical="center"/>
    </xf>
    <xf numFmtId="0" fontId="18" fillId="3" borderId="0" xfId="0" applyFont="1" applyFill="1" applyAlignment="1" applyProtection="1">
      <alignment horizontal="right" vertical="center"/>
    </xf>
    <xf numFmtId="0" fontId="26"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8" fillId="3" borderId="16" xfId="0" applyFont="1" applyFill="1" applyBorder="1" applyAlignment="1" applyProtection="1">
      <alignment horizontal="center" vertical="center" wrapText="1"/>
    </xf>
    <xf numFmtId="0" fontId="18" fillId="3" borderId="17" xfId="0" applyFont="1" applyFill="1" applyBorder="1" applyAlignment="1" applyProtection="1">
      <alignment horizontal="center" vertical="center" wrapText="1"/>
    </xf>
    <xf numFmtId="0" fontId="18" fillId="3"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0" fillId="0" borderId="0" xfId="0" applyNumberFormat="1" applyFont="1" applyAlignment="1" applyProtection="1"/>
    <xf numFmtId="166" fontId="27" fillId="0" borderId="12" xfId="0" applyNumberFormat="1" applyFont="1" applyBorder="1" applyAlignment="1" applyProtection="1"/>
    <xf numFmtId="166" fontId="27" fillId="0" borderId="13" xfId="0" applyNumberFormat="1" applyFont="1" applyBorder="1" applyAlignment="1" applyProtection="1"/>
    <xf numFmtId="4" fontId="16"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0" borderId="22" xfId="0" applyNumberFormat="1" applyFont="1" applyBorder="1" applyAlignment="1" applyProtection="1">
      <alignmen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28"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29" fillId="0" borderId="0" xfId="0" applyFont="1" applyAlignment="1" applyProtection="1">
      <alignment vertical="center" wrapText="1"/>
    </xf>
    <xf numFmtId="0" fontId="0" fillId="0" borderId="14" xfId="0" applyFont="1" applyBorder="1" applyAlignment="1" applyProtection="1">
      <alignment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30" fillId="0" borderId="22" xfId="0" applyFont="1" applyBorder="1" applyAlignment="1" applyProtection="1">
      <alignment horizontal="center" vertical="center"/>
    </xf>
    <xf numFmtId="49" fontId="30" fillId="0" borderId="22" xfId="0" applyNumberFormat="1" applyFont="1" applyBorder="1" applyAlignment="1" applyProtection="1">
      <alignment horizontal="left" vertical="center" wrapText="1"/>
    </xf>
    <xf numFmtId="0" fontId="30" fillId="0" borderId="22" xfId="0" applyFont="1" applyBorder="1" applyAlignment="1" applyProtection="1">
      <alignment horizontal="left" vertical="center" wrapText="1"/>
    </xf>
    <xf numFmtId="0" fontId="30" fillId="0" borderId="22" xfId="0" applyFont="1" applyBorder="1" applyAlignment="1" applyProtection="1">
      <alignment horizontal="center" vertical="center" wrapText="1"/>
    </xf>
    <xf numFmtId="167" fontId="30" fillId="0" borderId="22"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0" fillId="0" borderId="3" xfId="0" applyFont="1" applyBorder="1" applyAlignment="1">
      <alignment vertical="center"/>
    </xf>
    <xf numFmtId="0" fontId="30" fillId="0" borderId="14" xfId="0" applyFont="1" applyBorder="1" applyAlignment="1" applyProtection="1">
      <alignment horizontal="left" vertical="center"/>
    </xf>
    <xf numFmtId="0" fontId="30" fillId="0" borderId="0" xfId="0" applyFont="1" applyBorder="1" applyAlignment="1" applyProtection="1">
      <alignment horizontal="center" vertical="center"/>
    </xf>
    <xf numFmtId="0" fontId="1" fillId="0" borderId="19" xfId="0" applyFont="1" applyBorder="1" applyAlignment="1" applyProtection="1">
      <alignment horizontal="left" vertical="center"/>
    </xf>
    <xf numFmtId="0" fontId="1" fillId="0" borderId="20" xfId="0" applyFont="1" applyBorder="1" applyAlignment="1" applyProtection="1">
      <alignment horizontal="center"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xf numFmtId="0" fontId="31"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4" fontId="24" fillId="0" borderId="0" xfId="0" applyNumberFormat="1" applyFont="1" applyAlignment="1" applyProtection="1">
      <alignment vertical="center"/>
    </xf>
    <xf numFmtId="0" fontId="24" fillId="0" borderId="0" xfId="0" applyFont="1" applyAlignment="1" applyProtection="1">
      <alignment vertical="center"/>
    </xf>
    <xf numFmtId="0" fontId="18" fillId="3" borderId="7" xfId="0" applyFont="1" applyFill="1" applyBorder="1" applyAlignment="1" applyProtection="1">
      <alignment horizontal="center" vertical="center"/>
    </xf>
    <xf numFmtId="0" fontId="18" fillId="3" borderId="7" xfId="0" applyFont="1" applyFill="1" applyBorder="1" applyAlignment="1" applyProtection="1">
      <alignment horizontal="left" vertical="center"/>
    </xf>
    <xf numFmtId="4" fontId="20" fillId="0" borderId="0" xfId="0" applyNumberFormat="1" applyFont="1" applyAlignment="1" applyProtection="1">
      <alignmen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0" fontId="0" fillId="0" borderId="0" xfId="0"/>
    <xf numFmtId="0" fontId="0"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0" fontId="3"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3"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23" fillId="0" borderId="0" xfId="0" applyFont="1" applyAlignment="1" applyProtection="1">
      <alignment horizontal="left" vertical="center" wrapText="1"/>
    </xf>
    <xf numFmtId="0" fontId="18" fillId="3" borderId="6" xfId="0" applyFont="1" applyFill="1" applyBorder="1" applyAlignment="1" applyProtection="1">
      <alignment horizontal="center"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4" fontId="20" fillId="0" borderId="0" xfId="0" applyNumberFormat="1" applyFont="1" applyAlignment="1" applyProtection="1">
      <alignment horizontal="righ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8" fillId="3" borderId="7" xfId="0" applyFont="1" applyFill="1" applyBorder="1" applyAlignment="1" applyProtection="1">
      <alignment horizontal="righ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3"/>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4" t="s">
        <v>0</v>
      </c>
      <c r="AZ1" s="14" t="s">
        <v>1</v>
      </c>
      <c r="BA1" s="14" t="s">
        <v>2</v>
      </c>
      <c r="BB1" s="14" t="s">
        <v>3</v>
      </c>
      <c r="BT1" s="14" t="s">
        <v>4</v>
      </c>
      <c r="BU1" s="14" t="s">
        <v>4</v>
      </c>
      <c r="BV1" s="14" t="s">
        <v>5</v>
      </c>
    </row>
    <row r="2" spans="1:74" ht="36.950000000000003" customHeight="1">
      <c r="AR2" s="225"/>
      <c r="AS2" s="225"/>
      <c r="AT2" s="225"/>
      <c r="AU2" s="225"/>
      <c r="AV2" s="225"/>
      <c r="AW2" s="225"/>
      <c r="AX2" s="225"/>
      <c r="AY2" s="225"/>
      <c r="AZ2" s="225"/>
      <c r="BA2" s="225"/>
      <c r="BB2" s="225"/>
      <c r="BC2" s="225"/>
      <c r="BD2" s="225"/>
      <c r="BE2" s="225"/>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S4" s="15" t="s">
        <v>11</v>
      </c>
    </row>
    <row r="5" spans="1:74" ht="12" customHeight="1">
      <c r="B5" s="19"/>
      <c r="C5" s="20"/>
      <c r="D5" s="23" t="s">
        <v>12</v>
      </c>
      <c r="E5" s="20"/>
      <c r="F5" s="20"/>
      <c r="G5" s="20"/>
      <c r="H5" s="20"/>
      <c r="I5" s="20"/>
      <c r="J5" s="20"/>
      <c r="K5" s="222" t="s">
        <v>13</v>
      </c>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0"/>
      <c r="AQ5" s="20"/>
      <c r="AR5" s="18"/>
      <c r="BS5" s="15" t="s">
        <v>6</v>
      </c>
    </row>
    <row r="6" spans="1:74" ht="36.950000000000003" customHeight="1">
      <c r="B6" s="19"/>
      <c r="C6" s="20"/>
      <c r="D6" s="25" t="s">
        <v>14</v>
      </c>
      <c r="E6" s="20"/>
      <c r="F6" s="20"/>
      <c r="G6" s="20"/>
      <c r="H6" s="20"/>
      <c r="I6" s="20"/>
      <c r="J6" s="20"/>
      <c r="K6" s="224" t="s">
        <v>15</v>
      </c>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c r="AP6" s="20"/>
      <c r="AQ6" s="20"/>
      <c r="AR6" s="18"/>
      <c r="BS6" s="15" t="s">
        <v>6</v>
      </c>
    </row>
    <row r="7" spans="1:74" ht="12" customHeight="1">
      <c r="B7" s="19"/>
      <c r="C7" s="20"/>
      <c r="D7" s="26" t="s">
        <v>16</v>
      </c>
      <c r="E7" s="20"/>
      <c r="F7" s="20"/>
      <c r="G7" s="20"/>
      <c r="H7" s="20"/>
      <c r="I7" s="20"/>
      <c r="J7" s="20"/>
      <c r="K7" s="24" t="s">
        <v>17</v>
      </c>
      <c r="L7" s="20"/>
      <c r="M7" s="20"/>
      <c r="N7" s="20"/>
      <c r="O7" s="20"/>
      <c r="P7" s="20"/>
      <c r="Q7" s="20"/>
      <c r="R7" s="20"/>
      <c r="S7" s="20"/>
      <c r="T7" s="20"/>
      <c r="U7" s="20"/>
      <c r="V7" s="20"/>
      <c r="W7" s="20"/>
      <c r="X7" s="20"/>
      <c r="Y7" s="20"/>
      <c r="Z7" s="20"/>
      <c r="AA7" s="20"/>
      <c r="AB7" s="20"/>
      <c r="AC7" s="20"/>
      <c r="AD7" s="20"/>
      <c r="AE7" s="20"/>
      <c r="AF7" s="20"/>
      <c r="AG7" s="20"/>
      <c r="AH7" s="20"/>
      <c r="AI7" s="20"/>
      <c r="AJ7" s="20"/>
      <c r="AK7" s="26" t="s">
        <v>18</v>
      </c>
      <c r="AL7" s="20"/>
      <c r="AM7" s="20"/>
      <c r="AN7" s="24" t="s">
        <v>19</v>
      </c>
      <c r="AO7" s="20"/>
      <c r="AP7" s="20"/>
      <c r="AQ7" s="20"/>
      <c r="AR7" s="18"/>
      <c r="BS7" s="15" t="s">
        <v>6</v>
      </c>
    </row>
    <row r="8" spans="1:74" ht="12" customHeight="1">
      <c r="B8" s="19"/>
      <c r="C8" s="20"/>
      <c r="D8" s="26" t="s">
        <v>20</v>
      </c>
      <c r="E8" s="20"/>
      <c r="F8" s="20"/>
      <c r="G8" s="20"/>
      <c r="H8" s="20"/>
      <c r="I8" s="20"/>
      <c r="J8" s="20"/>
      <c r="K8" s="24" t="s">
        <v>21</v>
      </c>
      <c r="L8" s="20"/>
      <c r="M8" s="20"/>
      <c r="N8" s="20"/>
      <c r="O8" s="20"/>
      <c r="P8" s="20"/>
      <c r="Q8" s="20"/>
      <c r="R8" s="20"/>
      <c r="S8" s="20"/>
      <c r="T8" s="20"/>
      <c r="U8" s="20"/>
      <c r="V8" s="20"/>
      <c r="W8" s="20"/>
      <c r="X8" s="20"/>
      <c r="Y8" s="20"/>
      <c r="Z8" s="20"/>
      <c r="AA8" s="20"/>
      <c r="AB8" s="20"/>
      <c r="AC8" s="20"/>
      <c r="AD8" s="20"/>
      <c r="AE8" s="20"/>
      <c r="AF8" s="20"/>
      <c r="AG8" s="20"/>
      <c r="AH8" s="20"/>
      <c r="AI8" s="20"/>
      <c r="AJ8" s="20"/>
      <c r="AK8" s="26" t="s">
        <v>22</v>
      </c>
      <c r="AL8" s="20"/>
      <c r="AM8" s="20"/>
      <c r="AN8" s="24" t="s">
        <v>23</v>
      </c>
      <c r="AO8" s="20"/>
      <c r="AP8" s="20"/>
      <c r="AQ8" s="20"/>
      <c r="AR8" s="18"/>
      <c r="BS8" s="15" t="s">
        <v>6</v>
      </c>
    </row>
    <row r="9" spans="1:74" ht="29.25" customHeight="1">
      <c r="B9" s="19"/>
      <c r="C9" s="20"/>
      <c r="D9" s="23" t="s">
        <v>24</v>
      </c>
      <c r="E9" s="20"/>
      <c r="F9" s="20"/>
      <c r="G9" s="20"/>
      <c r="H9" s="20"/>
      <c r="I9" s="20"/>
      <c r="J9" s="20"/>
      <c r="K9" s="27" t="s">
        <v>25</v>
      </c>
      <c r="L9" s="20"/>
      <c r="M9" s="20"/>
      <c r="N9" s="20"/>
      <c r="O9" s="20"/>
      <c r="P9" s="20"/>
      <c r="Q9" s="20"/>
      <c r="R9" s="20"/>
      <c r="S9" s="20"/>
      <c r="T9" s="20"/>
      <c r="U9" s="20"/>
      <c r="V9" s="20"/>
      <c r="W9" s="20"/>
      <c r="X9" s="20"/>
      <c r="Y9" s="20"/>
      <c r="Z9" s="20"/>
      <c r="AA9" s="20"/>
      <c r="AB9" s="20"/>
      <c r="AC9" s="20"/>
      <c r="AD9" s="20"/>
      <c r="AE9" s="20"/>
      <c r="AF9" s="20"/>
      <c r="AG9" s="20"/>
      <c r="AH9" s="20"/>
      <c r="AI9" s="20"/>
      <c r="AJ9" s="20"/>
      <c r="AK9" s="23" t="s">
        <v>26</v>
      </c>
      <c r="AL9" s="20"/>
      <c r="AM9" s="20"/>
      <c r="AN9" s="27" t="s">
        <v>27</v>
      </c>
      <c r="AO9" s="20"/>
      <c r="AP9" s="20"/>
      <c r="AQ9" s="20"/>
      <c r="AR9" s="18"/>
      <c r="BS9" s="15" t="s">
        <v>6</v>
      </c>
    </row>
    <row r="10" spans="1:74" ht="12" customHeight="1">
      <c r="B10" s="19"/>
      <c r="C10" s="20"/>
      <c r="D10" s="26" t="s">
        <v>28</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6" t="s">
        <v>29</v>
      </c>
      <c r="AL10" s="20"/>
      <c r="AM10" s="20"/>
      <c r="AN10" s="24" t="s">
        <v>30</v>
      </c>
      <c r="AO10" s="20"/>
      <c r="AP10" s="20"/>
      <c r="AQ10" s="20"/>
      <c r="AR10" s="18"/>
      <c r="BS10" s="15" t="s">
        <v>6</v>
      </c>
    </row>
    <row r="11" spans="1:74" ht="18.399999999999999" customHeight="1">
      <c r="B11" s="19"/>
      <c r="C11" s="20"/>
      <c r="D11" s="20"/>
      <c r="E11" s="24" t="s">
        <v>31</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6" t="s">
        <v>32</v>
      </c>
      <c r="AL11" s="20"/>
      <c r="AM11" s="20"/>
      <c r="AN11" s="24" t="s">
        <v>33</v>
      </c>
      <c r="AO11" s="20"/>
      <c r="AP11" s="20"/>
      <c r="AQ11" s="20"/>
      <c r="AR11" s="18"/>
      <c r="BS11" s="15" t="s">
        <v>6</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S12" s="15" t="s">
        <v>6</v>
      </c>
    </row>
    <row r="13" spans="1:74" ht="12" customHeight="1">
      <c r="B13" s="19"/>
      <c r="C13" s="20"/>
      <c r="D13" s="26" t="s">
        <v>34</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6" t="s">
        <v>29</v>
      </c>
      <c r="AL13" s="20"/>
      <c r="AM13" s="20"/>
      <c r="AN13" s="24" t="s">
        <v>35</v>
      </c>
      <c r="AO13" s="20"/>
      <c r="AP13" s="20"/>
      <c r="AQ13" s="20"/>
      <c r="AR13" s="18"/>
      <c r="BS13" s="15" t="s">
        <v>6</v>
      </c>
    </row>
    <row r="14" spans="1:74" ht="11.25">
      <c r="B14" s="19"/>
      <c r="C14" s="20"/>
      <c r="D14" s="20"/>
      <c r="E14" s="24" t="s">
        <v>36</v>
      </c>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6" t="s">
        <v>32</v>
      </c>
      <c r="AL14" s="20"/>
      <c r="AM14" s="20"/>
      <c r="AN14" s="24" t="s">
        <v>35</v>
      </c>
      <c r="AO14" s="20"/>
      <c r="AP14" s="20"/>
      <c r="AQ14" s="20"/>
      <c r="AR14" s="18"/>
      <c r="BS14" s="15" t="s">
        <v>6</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S15" s="15" t="s">
        <v>4</v>
      </c>
    </row>
    <row r="16" spans="1:74" ht="12" customHeight="1">
      <c r="B16" s="19"/>
      <c r="C16" s="20"/>
      <c r="D16" s="26" t="s">
        <v>37</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6" t="s">
        <v>29</v>
      </c>
      <c r="AL16" s="20"/>
      <c r="AM16" s="20"/>
      <c r="AN16" s="24" t="s">
        <v>38</v>
      </c>
      <c r="AO16" s="20"/>
      <c r="AP16" s="20"/>
      <c r="AQ16" s="20"/>
      <c r="AR16" s="18"/>
      <c r="BS16" s="15" t="s">
        <v>4</v>
      </c>
    </row>
    <row r="17" spans="2:71" ht="18.399999999999999" customHeight="1">
      <c r="B17" s="19"/>
      <c r="C17" s="20"/>
      <c r="D17" s="20"/>
      <c r="E17" s="24" t="s">
        <v>39</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6" t="s">
        <v>32</v>
      </c>
      <c r="AL17" s="20"/>
      <c r="AM17" s="20"/>
      <c r="AN17" s="24" t="s">
        <v>40</v>
      </c>
      <c r="AO17" s="20"/>
      <c r="AP17" s="20"/>
      <c r="AQ17" s="20"/>
      <c r="AR17" s="18"/>
      <c r="BS17" s="15" t="s">
        <v>41</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S18" s="15" t="s">
        <v>6</v>
      </c>
    </row>
    <row r="19" spans="2:71" ht="12" customHeight="1">
      <c r="B19" s="19"/>
      <c r="C19" s="20"/>
      <c r="D19" s="26" t="s">
        <v>42</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6" t="s">
        <v>29</v>
      </c>
      <c r="AL19" s="20"/>
      <c r="AM19" s="20"/>
      <c r="AN19" s="24" t="s">
        <v>35</v>
      </c>
      <c r="AO19" s="20"/>
      <c r="AP19" s="20"/>
      <c r="AQ19" s="20"/>
      <c r="AR19" s="18"/>
      <c r="BS19" s="15" t="s">
        <v>6</v>
      </c>
    </row>
    <row r="20" spans="2:71" ht="18.399999999999999" customHeight="1">
      <c r="B20" s="19"/>
      <c r="C20" s="20"/>
      <c r="D20" s="20"/>
      <c r="E20" s="24" t="s">
        <v>36</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6" t="s">
        <v>32</v>
      </c>
      <c r="AL20" s="20"/>
      <c r="AM20" s="20"/>
      <c r="AN20" s="24" t="s">
        <v>35</v>
      </c>
      <c r="AO20" s="20"/>
      <c r="AP20" s="20"/>
      <c r="AQ20" s="20"/>
      <c r="AR20" s="18"/>
      <c r="BS20" s="15" t="s">
        <v>4</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row>
    <row r="22" spans="2:71" ht="12" customHeight="1">
      <c r="B22" s="19"/>
      <c r="C22" s="20"/>
      <c r="D22" s="26" t="s">
        <v>43</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row>
    <row r="23" spans="2:71" ht="45" customHeight="1">
      <c r="B23" s="19"/>
      <c r="C23" s="20"/>
      <c r="D23" s="20"/>
      <c r="E23" s="226" t="s">
        <v>44</v>
      </c>
      <c r="F23" s="226"/>
      <c r="G23" s="226"/>
      <c r="H23" s="226"/>
      <c r="I23" s="226"/>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26"/>
      <c r="AL23" s="226"/>
      <c r="AM23" s="226"/>
      <c r="AN23" s="226"/>
      <c r="AO23" s="20"/>
      <c r="AP23" s="20"/>
      <c r="AQ23" s="20"/>
      <c r="AR23" s="18"/>
    </row>
    <row r="24" spans="2:7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row>
    <row r="25" spans="2:71" ht="6.95" customHeight="1">
      <c r="B25" s="19"/>
      <c r="C25" s="20"/>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0"/>
      <c r="AQ25" s="20"/>
      <c r="AR25" s="18"/>
    </row>
    <row r="26" spans="2:71" s="1" customFormat="1" ht="25.9" customHeight="1">
      <c r="B26" s="30"/>
      <c r="C26" s="31"/>
      <c r="D26" s="32" t="s">
        <v>45</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27">
        <f>ROUND(AG54,2)</f>
        <v>7531109.9100000001</v>
      </c>
      <c r="AL26" s="228"/>
      <c r="AM26" s="228"/>
      <c r="AN26" s="228"/>
      <c r="AO26" s="228"/>
      <c r="AP26" s="31"/>
      <c r="AQ26" s="31"/>
      <c r="AR26" s="34"/>
    </row>
    <row r="27" spans="2:71" s="1" customFormat="1" ht="6.95" customHeight="1">
      <c r="B27" s="30"/>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4"/>
    </row>
    <row r="28" spans="2:71" s="1" customFormat="1" ht="11.25">
      <c r="B28" s="30"/>
      <c r="C28" s="31"/>
      <c r="D28" s="31"/>
      <c r="E28" s="31"/>
      <c r="F28" s="31"/>
      <c r="G28" s="31"/>
      <c r="H28" s="31"/>
      <c r="I28" s="31"/>
      <c r="J28" s="31"/>
      <c r="K28" s="31"/>
      <c r="L28" s="229" t="s">
        <v>46</v>
      </c>
      <c r="M28" s="229"/>
      <c r="N28" s="229"/>
      <c r="O28" s="229"/>
      <c r="P28" s="229"/>
      <c r="Q28" s="31"/>
      <c r="R28" s="31"/>
      <c r="S28" s="31"/>
      <c r="T28" s="31"/>
      <c r="U28" s="31"/>
      <c r="V28" s="31"/>
      <c r="W28" s="229" t="s">
        <v>47</v>
      </c>
      <c r="X28" s="229"/>
      <c r="Y28" s="229"/>
      <c r="Z28" s="229"/>
      <c r="AA28" s="229"/>
      <c r="AB28" s="229"/>
      <c r="AC28" s="229"/>
      <c r="AD28" s="229"/>
      <c r="AE28" s="229"/>
      <c r="AF28" s="31"/>
      <c r="AG28" s="31"/>
      <c r="AH28" s="31"/>
      <c r="AI28" s="31"/>
      <c r="AJ28" s="31"/>
      <c r="AK28" s="229" t="s">
        <v>48</v>
      </c>
      <c r="AL28" s="229"/>
      <c r="AM28" s="229"/>
      <c r="AN28" s="229"/>
      <c r="AO28" s="229"/>
      <c r="AP28" s="31"/>
      <c r="AQ28" s="31"/>
      <c r="AR28" s="34"/>
    </row>
    <row r="29" spans="2:71" s="2" customFormat="1" ht="14.45" customHeight="1">
      <c r="B29" s="35"/>
      <c r="C29" s="36"/>
      <c r="D29" s="26" t="s">
        <v>49</v>
      </c>
      <c r="E29" s="36"/>
      <c r="F29" s="26" t="s">
        <v>50</v>
      </c>
      <c r="G29" s="36"/>
      <c r="H29" s="36"/>
      <c r="I29" s="36"/>
      <c r="J29" s="36"/>
      <c r="K29" s="36"/>
      <c r="L29" s="232">
        <v>0.21</v>
      </c>
      <c r="M29" s="231"/>
      <c r="N29" s="231"/>
      <c r="O29" s="231"/>
      <c r="P29" s="231"/>
      <c r="Q29" s="36"/>
      <c r="R29" s="36"/>
      <c r="S29" s="36"/>
      <c r="T29" s="36"/>
      <c r="U29" s="36"/>
      <c r="V29" s="36"/>
      <c r="W29" s="230">
        <f>ROUND(AZ54, 2)</f>
        <v>7531109.9100000001</v>
      </c>
      <c r="X29" s="231"/>
      <c r="Y29" s="231"/>
      <c r="Z29" s="231"/>
      <c r="AA29" s="231"/>
      <c r="AB29" s="231"/>
      <c r="AC29" s="231"/>
      <c r="AD29" s="231"/>
      <c r="AE29" s="231"/>
      <c r="AF29" s="36"/>
      <c r="AG29" s="36"/>
      <c r="AH29" s="36"/>
      <c r="AI29" s="36"/>
      <c r="AJ29" s="36"/>
      <c r="AK29" s="230">
        <f>ROUND(AV54, 2)</f>
        <v>1581533.08</v>
      </c>
      <c r="AL29" s="231"/>
      <c r="AM29" s="231"/>
      <c r="AN29" s="231"/>
      <c r="AO29" s="231"/>
      <c r="AP29" s="36"/>
      <c r="AQ29" s="36"/>
      <c r="AR29" s="37"/>
    </row>
    <row r="30" spans="2:71" s="2" customFormat="1" ht="14.45" customHeight="1">
      <c r="B30" s="35"/>
      <c r="C30" s="36"/>
      <c r="D30" s="36"/>
      <c r="E30" s="36"/>
      <c r="F30" s="26" t="s">
        <v>51</v>
      </c>
      <c r="G30" s="36"/>
      <c r="H30" s="36"/>
      <c r="I30" s="36"/>
      <c r="J30" s="36"/>
      <c r="K30" s="36"/>
      <c r="L30" s="232">
        <v>0.15</v>
      </c>
      <c r="M30" s="231"/>
      <c r="N30" s="231"/>
      <c r="O30" s="231"/>
      <c r="P30" s="231"/>
      <c r="Q30" s="36"/>
      <c r="R30" s="36"/>
      <c r="S30" s="36"/>
      <c r="T30" s="36"/>
      <c r="U30" s="36"/>
      <c r="V30" s="36"/>
      <c r="W30" s="230">
        <f>ROUND(BA54, 2)</f>
        <v>0</v>
      </c>
      <c r="X30" s="231"/>
      <c r="Y30" s="231"/>
      <c r="Z30" s="231"/>
      <c r="AA30" s="231"/>
      <c r="AB30" s="231"/>
      <c r="AC30" s="231"/>
      <c r="AD30" s="231"/>
      <c r="AE30" s="231"/>
      <c r="AF30" s="36"/>
      <c r="AG30" s="36"/>
      <c r="AH30" s="36"/>
      <c r="AI30" s="36"/>
      <c r="AJ30" s="36"/>
      <c r="AK30" s="230">
        <f>ROUND(AW54, 2)</f>
        <v>0</v>
      </c>
      <c r="AL30" s="231"/>
      <c r="AM30" s="231"/>
      <c r="AN30" s="231"/>
      <c r="AO30" s="231"/>
      <c r="AP30" s="36"/>
      <c r="AQ30" s="36"/>
      <c r="AR30" s="37"/>
    </row>
    <row r="31" spans="2:71" s="2" customFormat="1" ht="14.45" hidden="1" customHeight="1">
      <c r="B31" s="35"/>
      <c r="C31" s="36"/>
      <c r="D31" s="36"/>
      <c r="E31" s="36"/>
      <c r="F31" s="26" t="s">
        <v>52</v>
      </c>
      <c r="G31" s="36"/>
      <c r="H31" s="36"/>
      <c r="I31" s="36"/>
      <c r="J31" s="36"/>
      <c r="K31" s="36"/>
      <c r="L31" s="232">
        <v>0.21</v>
      </c>
      <c r="M31" s="231"/>
      <c r="N31" s="231"/>
      <c r="O31" s="231"/>
      <c r="P31" s="231"/>
      <c r="Q31" s="36"/>
      <c r="R31" s="36"/>
      <c r="S31" s="36"/>
      <c r="T31" s="36"/>
      <c r="U31" s="36"/>
      <c r="V31" s="36"/>
      <c r="W31" s="230">
        <f>ROUND(BB54, 2)</f>
        <v>0</v>
      </c>
      <c r="X31" s="231"/>
      <c r="Y31" s="231"/>
      <c r="Z31" s="231"/>
      <c r="AA31" s="231"/>
      <c r="AB31" s="231"/>
      <c r="AC31" s="231"/>
      <c r="AD31" s="231"/>
      <c r="AE31" s="231"/>
      <c r="AF31" s="36"/>
      <c r="AG31" s="36"/>
      <c r="AH31" s="36"/>
      <c r="AI31" s="36"/>
      <c r="AJ31" s="36"/>
      <c r="AK31" s="230">
        <v>0</v>
      </c>
      <c r="AL31" s="231"/>
      <c r="AM31" s="231"/>
      <c r="AN31" s="231"/>
      <c r="AO31" s="231"/>
      <c r="AP31" s="36"/>
      <c r="AQ31" s="36"/>
      <c r="AR31" s="37"/>
    </row>
    <row r="32" spans="2:71" s="2" customFormat="1" ht="14.45" hidden="1" customHeight="1">
      <c r="B32" s="35"/>
      <c r="C32" s="36"/>
      <c r="D32" s="36"/>
      <c r="E32" s="36"/>
      <c r="F32" s="26" t="s">
        <v>53</v>
      </c>
      <c r="G32" s="36"/>
      <c r="H32" s="36"/>
      <c r="I32" s="36"/>
      <c r="J32" s="36"/>
      <c r="K32" s="36"/>
      <c r="L32" s="232">
        <v>0.15</v>
      </c>
      <c r="M32" s="231"/>
      <c r="N32" s="231"/>
      <c r="O32" s="231"/>
      <c r="P32" s="231"/>
      <c r="Q32" s="36"/>
      <c r="R32" s="36"/>
      <c r="S32" s="36"/>
      <c r="T32" s="36"/>
      <c r="U32" s="36"/>
      <c r="V32" s="36"/>
      <c r="W32" s="230">
        <f>ROUND(BC54, 2)</f>
        <v>0</v>
      </c>
      <c r="X32" s="231"/>
      <c r="Y32" s="231"/>
      <c r="Z32" s="231"/>
      <c r="AA32" s="231"/>
      <c r="AB32" s="231"/>
      <c r="AC32" s="231"/>
      <c r="AD32" s="231"/>
      <c r="AE32" s="231"/>
      <c r="AF32" s="36"/>
      <c r="AG32" s="36"/>
      <c r="AH32" s="36"/>
      <c r="AI32" s="36"/>
      <c r="AJ32" s="36"/>
      <c r="AK32" s="230">
        <v>0</v>
      </c>
      <c r="AL32" s="231"/>
      <c r="AM32" s="231"/>
      <c r="AN32" s="231"/>
      <c r="AO32" s="231"/>
      <c r="AP32" s="36"/>
      <c r="AQ32" s="36"/>
      <c r="AR32" s="37"/>
    </row>
    <row r="33" spans="2:44" s="2" customFormat="1" ht="14.45" hidden="1" customHeight="1">
      <c r="B33" s="35"/>
      <c r="C33" s="36"/>
      <c r="D33" s="36"/>
      <c r="E33" s="36"/>
      <c r="F33" s="26" t="s">
        <v>54</v>
      </c>
      <c r="G33" s="36"/>
      <c r="H33" s="36"/>
      <c r="I33" s="36"/>
      <c r="J33" s="36"/>
      <c r="K33" s="36"/>
      <c r="L33" s="232">
        <v>0</v>
      </c>
      <c r="M33" s="231"/>
      <c r="N33" s="231"/>
      <c r="O33" s="231"/>
      <c r="P33" s="231"/>
      <c r="Q33" s="36"/>
      <c r="R33" s="36"/>
      <c r="S33" s="36"/>
      <c r="T33" s="36"/>
      <c r="U33" s="36"/>
      <c r="V33" s="36"/>
      <c r="W33" s="230">
        <f>ROUND(BD54, 2)</f>
        <v>0</v>
      </c>
      <c r="X33" s="231"/>
      <c r="Y33" s="231"/>
      <c r="Z33" s="231"/>
      <c r="AA33" s="231"/>
      <c r="AB33" s="231"/>
      <c r="AC33" s="231"/>
      <c r="AD33" s="231"/>
      <c r="AE33" s="231"/>
      <c r="AF33" s="36"/>
      <c r="AG33" s="36"/>
      <c r="AH33" s="36"/>
      <c r="AI33" s="36"/>
      <c r="AJ33" s="36"/>
      <c r="AK33" s="230">
        <v>0</v>
      </c>
      <c r="AL33" s="231"/>
      <c r="AM33" s="231"/>
      <c r="AN33" s="231"/>
      <c r="AO33" s="231"/>
      <c r="AP33" s="36"/>
      <c r="AQ33" s="36"/>
      <c r="AR33" s="37"/>
    </row>
    <row r="34" spans="2:44" s="1" customFormat="1" ht="6.95" customHeight="1">
      <c r="B34" s="30"/>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4"/>
    </row>
    <row r="35" spans="2:44" s="1" customFormat="1" ht="25.9" customHeight="1">
      <c r="B35" s="30"/>
      <c r="C35" s="38"/>
      <c r="D35" s="39" t="s">
        <v>55</v>
      </c>
      <c r="E35" s="40"/>
      <c r="F35" s="40"/>
      <c r="G35" s="40"/>
      <c r="H35" s="40"/>
      <c r="I35" s="40"/>
      <c r="J35" s="40"/>
      <c r="K35" s="40"/>
      <c r="L35" s="40"/>
      <c r="M35" s="40"/>
      <c r="N35" s="40"/>
      <c r="O35" s="40"/>
      <c r="P35" s="40"/>
      <c r="Q35" s="40"/>
      <c r="R35" s="40"/>
      <c r="S35" s="40"/>
      <c r="T35" s="41" t="s">
        <v>56</v>
      </c>
      <c r="U35" s="40"/>
      <c r="V35" s="40"/>
      <c r="W35" s="40"/>
      <c r="X35" s="233" t="s">
        <v>57</v>
      </c>
      <c r="Y35" s="234"/>
      <c r="Z35" s="234"/>
      <c r="AA35" s="234"/>
      <c r="AB35" s="234"/>
      <c r="AC35" s="40"/>
      <c r="AD35" s="40"/>
      <c r="AE35" s="40"/>
      <c r="AF35" s="40"/>
      <c r="AG35" s="40"/>
      <c r="AH35" s="40"/>
      <c r="AI35" s="40"/>
      <c r="AJ35" s="40"/>
      <c r="AK35" s="235">
        <f>SUM(AK26:AK33)</f>
        <v>9112642.9900000002</v>
      </c>
      <c r="AL35" s="234"/>
      <c r="AM35" s="234"/>
      <c r="AN35" s="234"/>
      <c r="AO35" s="236"/>
      <c r="AP35" s="38"/>
      <c r="AQ35" s="38"/>
      <c r="AR35" s="34"/>
    </row>
    <row r="36" spans="2:44" s="1" customFormat="1" ht="6.95" customHeight="1">
      <c r="B36" s="30"/>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4"/>
    </row>
    <row r="37" spans="2:44" s="1" customFormat="1" ht="6.95" customHeight="1">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4"/>
    </row>
    <row r="41" spans="2:44" s="1" customFormat="1" ht="6.95" customHeight="1">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4"/>
    </row>
    <row r="42" spans="2:44" s="1" customFormat="1" ht="24.95" customHeight="1">
      <c r="B42" s="30"/>
      <c r="C42" s="21" t="s">
        <v>58</v>
      </c>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4"/>
    </row>
    <row r="43" spans="2:44" s="1" customFormat="1" ht="6.95" customHeight="1">
      <c r="B43" s="30"/>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4"/>
    </row>
    <row r="44" spans="2:44" s="1" customFormat="1" ht="12" customHeight="1">
      <c r="B44" s="30"/>
      <c r="C44" s="26" t="s">
        <v>12</v>
      </c>
      <c r="D44" s="31"/>
      <c r="E44" s="31"/>
      <c r="F44" s="31"/>
      <c r="G44" s="31"/>
      <c r="H44" s="31"/>
      <c r="I44" s="31"/>
      <c r="J44" s="31"/>
      <c r="K44" s="31"/>
      <c r="L44" s="31" t="str">
        <f>K5</f>
        <v>19-22</v>
      </c>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4"/>
    </row>
    <row r="45" spans="2:44" s="3" customFormat="1" ht="36.950000000000003" customHeight="1">
      <c r="B45" s="46"/>
      <c r="C45" s="47" t="s">
        <v>14</v>
      </c>
      <c r="D45" s="48"/>
      <c r="E45" s="48"/>
      <c r="F45" s="48"/>
      <c r="G45" s="48"/>
      <c r="H45" s="48"/>
      <c r="I45" s="48"/>
      <c r="J45" s="48"/>
      <c r="K45" s="48"/>
      <c r="L45" s="248" t="str">
        <f>K6</f>
        <v>REKONSTRUKCE BUDOVY OŘ PLZEŇ, TRÄGEROVA ULICE, ČESKÉ BUDĚJOVICE</v>
      </c>
      <c r="M45" s="249"/>
      <c r="N45" s="249"/>
      <c r="O45" s="249"/>
      <c r="P45" s="249"/>
      <c r="Q45" s="249"/>
      <c r="R45" s="249"/>
      <c r="S45" s="249"/>
      <c r="T45" s="249"/>
      <c r="U45" s="249"/>
      <c r="V45" s="249"/>
      <c r="W45" s="249"/>
      <c r="X45" s="249"/>
      <c r="Y45" s="249"/>
      <c r="Z45" s="249"/>
      <c r="AA45" s="249"/>
      <c r="AB45" s="249"/>
      <c r="AC45" s="249"/>
      <c r="AD45" s="249"/>
      <c r="AE45" s="249"/>
      <c r="AF45" s="249"/>
      <c r="AG45" s="249"/>
      <c r="AH45" s="249"/>
      <c r="AI45" s="249"/>
      <c r="AJ45" s="249"/>
      <c r="AK45" s="249"/>
      <c r="AL45" s="249"/>
      <c r="AM45" s="249"/>
      <c r="AN45" s="249"/>
      <c r="AO45" s="249"/>
      <c r="AP45" s="48"/>
      <c r="AQ45" s="48"/>
      <c r="AR45" s="49"/>
    </row>
    <row r="46" spans="2:44" s="1" customFormat="1" ht="6.95" customHeight="1">
      <c r="B46" s="30"/>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4"/>
    </row>
    <row r="47" spans="2:44" s="1" customFormat="1" ht="12" customHeight="1">
      <c r="B47" s="30"/>
      <c r="C47" s="26" t="s">
        <v>20</v>
      </c>
      <c r="D47" s="31"/>
      <c r="E47" s="31"/>
      <c r="F47" s="31"/>
      <c r="G47" s="31"/>
      <c r="H47" s="31"/>
      <c r="I47" s="31"/>
      <c r="J47" s="31"/>
      <c r="K47" s="31"/>
      <c r="L47" s="50" t="str">
        <f>IF(K8="","",K8)</f>
        <v>České Budějovice</v>
      </c>
      <c r="M47" s="31"/>
      <c r="N47" s="31"/>
      <c r="O47" s="31"/>
      <c r="P47" s="31"/>
      <c r="Q47" s="31"/>
      <c r="R47" s="31"/>
      <c r="S47" s="31"/>
      <c r="T47" s="31"/>
      <c r="U47" s="31"/>
      <c r="V47" s="31"/>
      <c r="W47" s="31"/>
      <c r="X47" s="31"/>
      <c r="Y47" s="31"/>
      <c r="Z47" s="31"/>
      <c r="AA47" s="31"/>
      <c r="AB47" s="31"/>
      <c r="AC47" s="31"/>
      <c r="AD47" s="31"/>
      <c r="AE47" s="31"/>
      <c r="AF47" s="31"/>
      <c r="AG47" s="31"/>
      <c r="AH47" s="31"/>
      <c r="AI47" s="26" t="s">
        <v>22</v>
      </c>
      <c r="AJ47" s="31"/>
      <c r="AK47" s="31"/>
      <c r="AL47" s="31"/>
      <c r="AM47" s="250" t="str">
        <f>IF(AN8= "","",AN8)</f>
        <v>25. 7. 2019</v>
      </c>
      <c r="AN47" s="250"/>
      <c r="AO47" s="31"/>
      <c r="AP47" s="31"/>
      <c r="AQ47" s="31"/>
      <c r="AR47" s="34"/>
    </row>
    <row r="48" spans="2:44" s="1" customFormat="1" ht="6.95" customHeight="1">
      <c r="B48" s="30"/>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4"/>
    </row>
    <row r="49" spans="1:91" s="1" customFormat="1" ht="13.7" customHeight="1">
      <c r="B49" s="30"/>
      <c r="C49" s="26" t="s">
        <v>28</v>
      </c>
      <c r="D49" s="31"/>
      <c r="E49" s="31"/>
      <c r="F49" s="31"/>
      <c r="G49" s="31"/>
      <c r="H49" s="31"/>
      <c r="I49" s="31"/>
      <c r="J49" s="31"/>
      <c r="K49" s="31"/>
      <c r="L49" s="31" t="str">
        <f>IF(E11= "","",E11)</f>
        <v>Správa železniční dopravní cesty, státní o.</v>
      </c>
      <c r="M49" s="31"/>
      <c r="N49" s="31"/>
      <c r="O49" s="31"/>
      <c r="P49" s="31"/>
      <c r="Q49" s="31"/>
      <c r="R49" s="31"/>
      <c r="S49" s="31"/>
      <c r="T49" s="31"/>
      <c r="U49" s="31"/>
      <c r="V49" s="31"/>
      <c r="W49" s="31"/>
      <c r="X49" s="31"/>
      <c r="Y49" s="31"/>
      <c r="Z49" s="31"/>
      <c r="AA49" s="31"/>
      <c r="AB49" s="31"/>
      <c r="AC49" s="31"/>
      <c r="AD49" s="31"/>
      <c r="AE49" s="31"/>
      <c r="AF49" s="31"/>
      <c r="AG49" s="31"/>
      <c r="AH49" s="31"/>
      <c r="AI49" s="26" t="s">
        <v>37</v>
      </c>
      <c r="AJ49" s="31"/>
      <c r="AK49" s="31"/>
      <c r="AL49" s="31"/>
      <c r="AM49" s="239" t="str">
        <f>IF(E17="","",E17)</f>
        <v>ATELIÉR DoPI, s.r.o.</v>
      </c>
      <c r="AN49" s="240"/>
      <c r="AO49" s="240"/>
      <c r="AP49" s="240"/>
      <c r="AQ49" s="31"/>
      <c r="AR49" s="34"/>
      <c r="AS49" s="241" t="s">
        <v>59</v>
      </c>
      <c r="AT49" s="242"/>
      <c r="AU49" s="52"/>
      <c r="AV49" s="52"/>
      <c r="AW49" s="52"/>
      <c r="AX49" s="52"/>
      <c r="AY49" s="52"/>
      <c r="AZ49" s="52"/>
      <c r="BA49" s="52"/>
      <c r="BB49" s="52"/>
      <c r="BC49" s="52"/>
      <c r="BD49" s="53"/>
    </row>
    <row r="50" spans="1:91" s="1" customFormat="1" ht="13.7" customHeight="1">
      <c r="B50" s="30"/>
      <c r="C50" s="26" t="s">
        <v>34</v>
      </c>
      <c r="D50" s="31"/>
      <c r="E50" s="31"/>
      <c r="F50" s="31"/>
      <c r="G50" s="31"/>
      <c r="H50" s="31"/>
      <c r="I50" s="31"/>
      <c r="J50" s="31"/>
      <c r="K50" s="31"/>
      <c r="L50" s="31" t="str">
        <f>IF(E14="","",E14)</f>
        <v xml:space="preserve"> </v>
      </c>
      <c r="M50" s="31"/>
      <c r="N50" s="31"/>
      <c r="O50" s="31"/>
      <c r="P50" s="31"/>
      <c r="Q50" s="31"/>
      <c r="R50" s="31"/>
      <c r="S50" s="31"/>
      <c r="T50" s="31"/>
      <c r="U50" s="31"/>
      <c r="V50" s="31"/>
      <c r="W50" s="31"/>
      <c r="X50" s="31"/>
      <c r="Y50" s="31"/>
      <c r="Z50" s="31"/>
      <c r="AA50" s="31"/>
      <c r="AB50" s="31"/>
      <c r="AC50" s="31"/>
      <c r="AD50" s="31"/>
      <c r="AE50" s="31"/>
      <c r="AF50" s="31"/>
      <c r="AG50" s="31"/>
      <c r="AH50" s="31"/>
      <c r="AI50" s="26" t="s">
        <v>42</v>
      </c>
      <c r="AJ50" s="31"/>
      <c r="AK50" s="31"/>
      <c r="AL50" s="31"/>
      <c r="AM50" s="239" t="str">
        <f>IF(E20="","",E20)</f>
        <v xml:space="preserve"> </v>
      </c>
      <c r="AN50" s="240"/>
      <c r="AO50" s="240"/>
      <c r="AP50" s="240"/>
      <c r="AQ50" s="31"/>
      <c r="AR50" s="34"/>
      <c r="AS50" s="243"/>
      <c r="AT50" s="244"/>
      <c r="AU50" s="54"/>
      <c r="AV50" s="54"/>
      <c r="AW50" s="54"/>
      <c r="AX50" s="54"/>
      <c r="AY50" s="54"/>
      <c r="AZ50" s="54"/>
      <c r="BA50" s="54"/>
      <c r="BB50" s="54"/>
      <c r="BC50" s="54"/>
      <c r="BD50" s="55"/>
    </row>
    <row r="51" spans="1:91" s="1" customFormat="1" ht="10.9" customHeight="1">
      <c r="B51" s="30"/>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4"/>
      <c r="AS51" s="245"/>
      <c r="AT51" s="246"/>
      <c r="AU51" s="57"/>
      <c r="AV51" s="57"/>
      <c r="AW51" s="57"/>
      <c r="AX51" s="57"/>
      <c r="AY51" s="57"/>
      <c r="AZ51" s="57"/>
      <c r="BA51" s="57"/>
      <c r="BB51" s="57"/>
      <c r="BC51" s="57"/>
      <c r="BD51" s="58"/>
    </row>
    <row r="52" spans="1:91" s="1" customFormat="1" ht="29.25" customHeight="1">
      <c r="B52" s="30"/>
      <c r="C52" s="238" t="s">
        <v>60</v>
      </c>
      <c r="D52" s="220"/>
      <c r="E52" s="220"/>
      <c r="F52" s="220"/>
      <c r="G52" s="220"/>
      <c r="H52" s="59"/>
      <c r="I52" s="219" t="s">
        <v>61</v>
      </c>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51" t="s">
        <v>62</v>
      </c>
      <c r="AH52" s="220"/>
      <c r="AI52" s="220"/>
      <c r="AJ52" s="220"/>
      <c r="AK52" s="220"/>
      <c r="AL52" s="220"/>
      <c r="AM52" s="220"/>
      <c r="AN52" s="219" t="s">
        <v>63</v>
      </c>
      <c r="AO52" s="220"/>
      <c r="AP52" s="220"/>
      <c r="AQ52" s="60" t="s">
        <v>64</v>
      </c>
      <c r="AR52" s="34"/>
      <c r="AS52" s="61" t="s">
        <v>65</v>
      </c>
      <c r="AT52" s="62" t="s">
        <v>66</v>
      </c>
      <c r="AU52" s="62" t="s">
        <v>67</v>
      </c>
      <c r="AV52" s="62" t="s">
        <v>68</v>
      </c>
      <c r="AW52" s="62" t="s">
        <v>69</v>
      </c>
      <c r="AX52" s="62" t="s">
        <v>70</v>
      </c>
      <c r="AY52" s="62" t="s">
        <v>71</v>
      </c>
      <c r="AZ52" s="62" t="s">
        <v>72</v>
      </c>
      <c r="BA52" s="62" t="s">
        <v>73</v>
      </c>
      <c r="BB52" s="62" t="s">
        <v>74</v>
      </c>
      <c r="BC52" s="62" t="s">
        <v>75</v>
      </c>
      <c r="BD52" s="63" t="s">
        <v>76</v>
      </c>
    </row>
    <row r="53" spans="1:91" s="1" customFormat="1" ht="10.9" customHeight="1">
      <c r="B53" s="30"/>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4"/>
      <c r="AS53" s="64"/>
      <c r="AT53" s="65"/>
      <c r="AU53" s="65"/>
      <c r="AV53" s="65"/>
      <c r="AW53" s="65"/>
      <c r="AX53" s="65"/>
      <c r="AY53" s="65"/>
      <c r="AZ53" s="65"/>
      <c r="BA53" s="65"/>
      <c r="BB53" s="65"/>
      <c r="BC53" s="65"/>
      <c r="BD53" s="66"/>
    </row>
    <row r="54" spans="1:91" s="4" customFormat="1" ht="32.450000000000003" customHeight="1">
      <c r="B54" s="67"/>
      <c r="C54" s="68" t="s">
        <v>77</v>
      </c>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247">
        <f>ROUND(SUM(AG55:AG61),2)</f>
        <v>7531109.9100000001</v>
      </c>
      <c r="AH54" s="247"/>
      <c r="AI54" s="247"/>
      <c r="AJ54" s="247"/>
      <c r="AK54" s="247"/>
      <c r="AL54" s="247"/>
      <c r="AM54" s="247"/>
      <c r="AN54" s="221">
        <f t="shared" ref="AN54:AN61" si="0">SUM(AG54,AT54)</f>
        <v>9112642.9900000002</v>
      </c>
      <c r="AO54" s="221"/>
      <c r="AP54" s="221"/>
      <c r="AQ54" s="71" t="s">
        <v>35</v>
      </c>
      <c r="AR54" s="72"/>
      <c r="AS54" s="73">
        <f>ROUND(SUM(AS55:AS61),2)</f>
        <v>0</v>
      </c>
      <c r="AT54" s="74">
        <f t="shared" ref="AT54:AT61" si="1">ROUND(SUM(AV54:AW54),2)</f>
        <v>1581533.08</v>
      </c>
      <c r="AU54" s="75">
        <f>ROUND(SUM(AU55:AU61),5)</f>
        <v>7261.25587</v>
      </c>
      <c r="AV54" s="74">
        <f>ROUND(AZ54*L29,2)</f>
        <v>1581533.08</v>
      </c>
      <c r="AW54" s="74">
        <f>ROUND(BA54*L30,2)</f>
        <v>0</v>
      </c>
      <c r="AX54" s="74">
        <f>ROUND(BB54*L29,2)</f>
        <v>0</v>
      </c>
      <c r="AY54" s="74">
        <f>ROUND(BC54*L30,2)</f>
        <v>0</v>
      </c>
      <c r="AZ54" s="74">
        <f>ROUND(SUM(AZ55:AZ61),2)</f>
        <v>7531109.9100000001</v>
      </c>
      <c r="BA54" s="74">
        <f>ROUND(SUM(BA55:BA61),2)</f>
        <v>0</v>
      </c>
      <c r="BB54" s="74">
        <f>ROUND(SUM(BB55:BB61),2)</f>
        <v>0</v>
      </c>
      <c r="BC54" s="74">
        <f>ROUND(SUM(BC55:BC61),2)</f>
        <v>0</v>
      </c>
      <c r="BD54" s="76">
        <f>ROUND(SUM(BD55:BD61),2)</f>
        <v>0</v>
      </c>
      <c r="BS54" s="77" t="s">
        <v>78</v>
      </c>
      <c r="BT54" s="77" t="s">
        <v>79</v>
      </c>
      <c r="BU54" s="78" t="s">
        <v>80</v>
      </c>
      <c r="BV54" s="77" t="s">
        <v>81</v>
      </c>
      <c r="BW54" s="77" t="s">
        <v>5</v>
      </c>
      <c r="BX54" s="77" t="s">
        <v>82</v>
      </c>
      <c r="CL54" s="77" t="s">
        <v>17</v>
      </c>
    </row>
    <row r="55" spans="1:91" s="5" customFormat="1" ht="16.5" customHeight="1">
      <c r="A55" s="79" t="s">
        <v>83</v>
      </c>
      <c r="B55" s="80"/>
      <c r="C55" s="81"/>
      <c r="D55" s="237" t="s">
        <v>84</v>
      </c>
      <c r="E55" s="237"/>
      <c r="F55" s="237"/>
      <c r="G55" s="237"/>
      <c r="H55" s="237"/>
      <c r="I55" s="82"/>
      <c r="J55" s="237" t="s">
        <v>85</v>
      </c>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17">
        <f>'001 - Vedlejší a ostatní ...'!J30</f>
        <v>393780</v>
      </c>
      <c r="AH55" s="218"/>
      <c r="AI55" s="218"/>
      <c r="AJ55" s="218"/>
      <c r="AK55" s="218"/>
      <c r="AL55" s="218"/>
      <c r="AM55" s="218"/>
      <c r="AN55" s="217">
        <f t="shared" si="0"/>
        <v>476473.8</v>
      </c>
      <c r="AO55" s="218"/>
      <c r="AP55" s="218"/>
      <c r="AQ55" s="83" t="s">
        <v>86</v>
      </c>
      <c r="AR55" s="84"/>
      <c r="AS55" s="85">
        <v>0</v>
      </c>
      <c r="AT55" s="86">
        <f t="shared" si="1"/>
        <v>82693.8</v>
      </c>
      <c r="AU55" s="87">
        <f>'001 - Vedlejší a ostatní ...'!P86</f>
        <v>74.537800000000004</v>
      </c>
      <c r="AV55" s="86">
        <f>'001 - Vedlejší a ostatní ...'!J33</f>
        <v>82693.8</v>
      </c>
      <c r="AW55" s="86">
        <f>'001 - Vedlejší a ostatní ...'!J34</f>
        <v>0</v>
      </c>
      <c r="AX55" s="86">
        <f>'001 - Vedlejší a ostatní ...'!J35</f>
        <v>0</v>
      </c>
      <c r="AY55" s="86">
        <f>'001 - Vedlejší a ostatní ...'!J36</f>
        <v>0</v>
      </c>
      <c r="AZ55" s="86">
        <f>'001 - Vedlejší a ostatní ...'!F33</f>
        <v>393780</v>
      </c>
      <c r="BA55" s="86">
        <f>'001 - Vedlejší a ostatní ...'!F34</f>
        <v>0</v>
      </c>
      <c r="BB55" s="86">
        <f>'001 - Vedlejší a ostatní ...'!F35</f>
        <v>0</v>
      </c>
      <c r="BC55" s="86">
        <f>'001 - Vedlejší a ostatní ...'!F36</f>
        <v>0</v>
      </c>
      <c r="BD55" s="88">
        <f>'001 - Vedlejší a ostatní ...'!F37</f>
        <v>0</v>
      </c>
      <c r="BT55" s="89" t="s">
        <v>87</v>
      </c>
      <c r="BV55" s="89" t="s">
        <v>81</v>
      </c>
      <c r="BW55" s="89" t="s">
        <v>88</v>
      </c>
      <c r="BX55" s="89" t="s">
        <v>5</v>
      </c>
      <c r="CL55" s="89" t="s">
        <v>17</v>
      </c>
      <c r="CM55" s="89" t="s">
        <v>89</v>
      </c>
    </row>
    <row r="56" spans="1:91" s="5" customFormat="1" ht="16.5" customHeight="1">
      <c r="A56" s="79" t="s">
        <v>83</v>
      </c>
      <c r="B56" s="80"/>
      <c r="C56" s="81"/>
      <c r="D56" s="237" t="s">
        <v>90</v>
      </c>
      <c r="E56" s="237"/>
      <c r="F56" s="237"/>
      <c r="G56" s="237"/>
      <c r="H56" s="237"/>
      <c r="I56" s="82"/>
      <c r="J56" s="237" t="s">
        <v>91</v>
      </c>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17">
        <f>'SO 01 - Dešťová kanalizace'!J30</f>
        <v>829013.18</v>
      </c>
      <c r="AH56" s="218"/>
      <c r="AI56" s="218"/>
      <c r="AJ56" s="218"/>
      <c r="AK56" s="218"/>
      <c r="AL56" s="218"/>
      <c r="AM56" s="218"/>
      <c r="AN56" s="217">
        <f t="shared" si="0"/>
        <v>1003105.9500000001</v>
      </c>
      <c r="AO56" s="218"/>
      <c r="AP56" s="218"/>
      <c r="AQ56" s="83" t="s">
        <v>86</v>
      </c>
      <c r="AR56" s="84"/>
      <c r="AS56" s="85">
        <v>0</v>
      </c>
      <c r="AT56" s="86">
        <f t="shared" si="1"/>
        <v>174092.77</v>
      </c>
      <c r="AU56" s="87">
        <f>'SO 01 - Dešťová kanalizace'!P86</f>
        <v>1118.994367</v>
      </c>
      <c r="AV56" s="86">
        <f>'SO 01 - Dešťová kanalizace'!J33</f>
        <v>174092.77</v>
      </c>
      <c r="AW56" s="86">
        <f>'SO 01 - Dešťová kanalizace'!J34</f>
        <v>0</v>
      </c>
      <c r="AX56" s="86">
        <f>'SO 01 - Dešťová kanalizace'!J35</f>
        <v>0</v>
      </c>
      <c r="AY56" s="86">
        <f>'SO 01 - Dešťová kanalizace'!J36</f>
        <v>0</v>
      </c>
      <c r="AZ56" s="86">
        <f>'SO 01 - Dešťová kanalizace'!F33</f>
        <v>829013.18</v>
      </c>
      <c r="BA56" s="86">
        <f>'SO 01 - Dešťová kanalizace'!F34</f>
        <v>0</v>
      </c>
      <c r="BB56" s="86">
        <f>'SO 01 - Dešťová kanalizace'!F35</f>
        <v>0</v>
      </c>
      <c r="BC56" s="86">
        <f>'SO 01 - Dešťová kanalizace'!F36</f>
        <v>0</v>
      </c>
      <c r="BD56" s="88">
        <f>'SO 01 - Dešťová kanalizace'!F37</f>
        <v>0</v>
      </c>
      <c r="BT56" s="89" t="s">
        <v>87</v>
      </c>
      <c r="BV56" s="89" t="s">
        <v>81</v>
      </c>
      <c r="BW56" s="89" t="s">
        <v>92</v>
      </c>
      <c r="BX56" s="89" t="s">
        <v>5</v>
      </c>
      <c r="CL56" s="89" t="s">
        <v>93</v>
      </c>
      <c r="CM56" s="89" t="s">
        <v>89</v>
      </c>
    </row>
    <row r="57" spans="1:91" s="5" customFormat="1" ht="27" customHeight="1">
      <c r="A57" s="79" t="s">
        <v>83</v>
      </c>
      <c r="B57" s="80"/>
      <c r="C57" s="81"/>
      <c r="D57" s="237" t="s">
        <v>94</v>
      </c>
      <c r="E57" s="237"/>
      <c r="F57" s="237"/>
      <c r="G57" s="237"/>
      <c r="H57" s="237"/>
      <c r="I57" s="82"/>
      <c r="J57" s="237" t="s">
        <v>95</v>
      </c>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17">
        <f>'SO 02-1 - Oplocení'!J30</f>
        <v>871791.96</v>
      </c>
      <c r="AH57" s="218"/>
      <c r="AI57" s="218"/>
      <c r="AJ57" s="218"/>
      <c r="AK57" s="218"/>
      <c r="AL57" s="218"/>
      <c r="AM57" s="218"/>
      <c r="AN57" s="217">
        <f t="shared" si="0"/>
        <v>1054868.27</v>
      </c>
      <c r="AO57" s="218"/>
      <c r="AP57" s="218"/>
      <c r="AQ57" s="83" t="s">
        <v>86</v>
      </c>
      <c r="AR57" s="84"/>
      <c r="AS57" s="85">
        <v>0</v>
      </c>
      <c r="AT57" s="86">
        <f t="shared" si="1"/>
        <v>183076.31</v>
      </c>
      <c r="AU57" s="87">
        <f>'SO 02-1 - Oplocení'!P86</f>
        <v>786.52519599999994</v>
      </c>
      <c r="AV57" s="86">
        <f>'SO 02-1 - Oplocení'!J33</f>
        <v>183076.31</v>
      </c>
      <c r="AW57" s="86">
        <f>'SO 02-1 - Oplocení'!J34</f>
        <v>0</v>
      </c>
      <c r="AX57" s="86">
        <f>'SO 02-1 - Oplocení'!J35</f>
        <v>0</v>
      </c>
      <c r="AY57" s="86">
        <f>'SO 02-1 - Oplocení'!J36</f>
        <v>0</v>
      </c>
      <c r="AZ57" s="86">
        <f>'SO 02-1 - Oplocení'!F33</f>
        <v>871791.96</v>
      </c>
      <c r="BA57" s="86">
        <f>'SO 02-1 - Oplocení'!F34</f>
        <v>0</v>
      </c>
      <c r="BB57" s="86">
        <f>'SO 02-1 - Oplocení'!F35</f>
        <v>0</v>
      </c>
      <c r="BC57" s="86">
        <f>'SO 02-1 - Oplocení'!F36</f>
        <v>0</v>
      </c>
      <c r="BD57" s="88">
        <f>'SO 02-1 - Oplocení'!F37</f>
        <v>0</v>
      </c>
      <c r="BT57" s="89" t="s">
        <v>87</v>
      </c>
      <c r="BV57" s="89" t="s">
        <v>81</v>
      </c>
      <c r="BW57" s="89" t="s">
        <v>96</v>
      </c>
      <c r="BX57" s="89" t="s">
        <v>5</v>
      </c>
      <c r="CL57" s="89" t="s">
        <v>97</v>
      </c>
      <c r="CM57" s="89" t="s">
        <v>89</v>
      </c>
    </row>
    <row r="58" spans="1:91" s="5" customFormat="1" ht="27" customHeight="1">
      <c r="A58" s="79" t="s">
        <v>83</v>
      </c>
      <c r="B58" s="80"/>
      <c r="C58" s="81"/>
      <c r="D58" s="237" t="s">
        <v>98</v>
      </c>
      <c r="E58" s="237"/>
      <c r="F58" s="237"/>
      <c r="G58" s="237"/>
      <c r="H58" s="237"/>
      <c r="I58" s="82"/>
      <c r="J58" s="237" t="s">
        <v>99</v>
      </c>
      <c r="K58" s="237"/>
      <c r="L58" s="237"/>
      <c r="M58" s="237"/>
      <c r="N58" s="237"/>
      <c r="O58" s="237"/>
      <c r="P58" s="237"/>
      <c r="Q58" s="237"/>
      <c r="R58" s="237"/>
      <c r="S58" s="237"/>
      <c r="T58" s="237"/>
      <c r="U58" s="237"/>
      <c r="V58" s="237"/>
      <c r="W58" s="237"/>
      <c r="X58" s="237"/>
      <c r="Y58" s="237"/>
      <c r="Z58" s="237"/>
      <c r="AA58" s="237"/>
      <c r="AB58" s="237"/>
      <c r="AC58" s="237"/>
      <c r="AD58" s="237"/>
      <c r="AE58" s="237"/>
      <c r="AF58" s="237"/>
      <c r="AG58" s="217">
        <f>'SO 02-2 - Zpevněné plochy'!J30</f>
        <v>4591598.1500000004</v>
      </c>
      <c r="AH58" s="218"/>
      <c r="AI58" s="218"/>
      <c r="AJ58" s="218"/>
      <c r="AK58" s="218"/>
      <c r="AL58" s="218"/>
      <c r="AM58" s="218"/>
      <c r="AN58" s="217">
        <f t="shared" si="0"/>
        <v>5555833.7600000007</v>
      </c>
      <c r="AO58" s="218"/>
      <c r="AP58" s="218"/>
      <c r="AQ58" s="83" t="s">
        <v>86</v>
      </c>
      <c r="AR58" s="84"/>
      <c r="AS58" s="85">
        <v>0</v>
      </c>
      <c r="AT58" s="86">
        <f t="shared" si="1"/>
        <v>964235.61</v>
      </c>
      <c r="AU58" s="87">
        <f>'SO 02-2 - Zpevněné plochy'!P92</f>
        <v>4183.0862659999993</v>
      </c>
      <c r="AV58" s="86">
        <f>'SO 02-2 - Zpevněné plochy'!J33</f>
        <v>964235.61</v>
      </c>
      <c r="AW58" s="86">
        <f>'SO 02-2 - Zpevněné plochy'!J34</f>
        <v>0</v>
      </c>
      <c r="AX58" s="86">
        <f>'SO 02-2 - Zpevněné plochy'!J35</f>
        <v>0</v>
      </c>
      <c r="AY58" s="86">
        <f>'SO 02-2 - Zpevněné plochy'!J36</f>
        <v>0</v>
      </c>
      <c r="AZ58" s="86">
        <f>'SO 02-2 - Zpevněné plochy'!F33</f>
        <v>4591598.1500000004</v>
      </c>
      <c r="BA58" s="86">
        <f>'SO 02-2 - Zpevněné plochy'!F34</f>
        <v>0</v>
      </c>
      <c r="BB58" s="86">
        <f>'SO 02-2 - Zpevněné plochy'!F35</f>
        <v>0</v>
      </c>
      <c r="BC58" s="86">
        <f>'SO 02-2 - Zpevněné plochy'!F36</f>
        <v>0</v>
      </c>
      <c r="BD58" s="88">
        <f>'SO 02-2 - Zpevněné plochy'!F37</f>
        <v>0</v>
      </c>
      <c r="BT58" s="89" t="s">
        <v>87</v>
      </c>
      <c r="BV58" s="89" t="s">
        <v>81</v>
      </c>
      <c r="BW58" s="89" t="s">
        <v>100</v>
      </c>
      <c r="BX58" s="89" t="s">
        <v>5</v>
      </c>
      <c r="CL58" s="89" t="s">
        <v>17</v>
      </c>
      <c r="CM58" s="89" t="s">
        <v>89</v>
      </c>
    </row>
    <row r="59" spans="1:91" s="5" customFormat="1" ht="27" customHeight="1">
      <c r="A59" s="79" t="s">
        <v>83</v>
      </c>
      <c r="B59" s="80"/>
      <c r="C59" s="81"/>
      <c r="D59" s="237" t="s">
        <v>101</v>
      </c>
      <c r="E59" s="237"/>
      <c r="F59" s="237"/>
      <c r="G59" s="237"/>
      <c r="H59" s="237"/>
      <c r="I59" s="82"/>
      <c r="J59" s="237" t="s">
        <v>102</v>
      </c>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17">
        <f>'SO 02-3 - Úprava soklu bu...'!J30</f>
        <v>246144.76</v>
      </c>
      <c r="AH59" s="218"/>
      <c r="AI59" s="218"/>
      <c r="AJ59" s="218"/>
      <c r="AK59" s="218"/>
      <c r="AL59" s="218"/>
      <c r="AM59" s="218"/>
      <c r="AN59" s="217">
        <f t="shared" si="0"/>
        <v>297835.16000000003</v>
      </c>
      <c r="AO59" s="218"/>
      <c r="AP59" s="218"/>
      <c r="AQ59" s="83" t="s">
        <v>86</v>
      </c>
      <c r="AR59" s="84"/>
      <c r="AS59" s="85">
        <v>0</v>
      </c>
      <c r="AT59" s="86">
        <f t="shared" si="1"/>
        <v>51690.400000000001</v>
      </c>
      <c r="AU59" s="87">
        <f>'SO 02-3 - Úprava soklu bu...'!P87</f>
        <v>307.98413799999992</v>
      </c>
      <c r="AV59" s="86">
        <f>'SO 02-3 - Úprava soklu bu...'!J33</f>
        <v>51690.400000000001</v>
      </c>
      <c r="AW59" s="86">
        <f>'SO 02-3 - Úprava soklu bu...'!J34</f>
        <v>0</v>
      </c>
      <c r="AX59" s="86">
        <f>'SO 02-3 - Úprava soklu bu...'!J35</f>
        <v>0</v>
      </c>
      <c r="AY59" s="86">
        <f>'SO 02-3 - Úprava soklu bu...'!J36</f>
        <v>0</v>
      </c>
      <c r="AZ59" s="86">
        <f>'SO 02-3 - Úprava soklu bu...'!F33</f>
        <v>246144.76</v>
      </c>
      <c r="BA59" s="86">
        <f>'SO 02-3 - Úprava soklu bu...'!F34</f>
        <v>0</v>
      </c>
      <c r="BB59" s="86">
        <f>'SO 02-3 - Úprava soklu bu...'!F35</f>
        <v>0</v>
      </c>
      <c r="BC59" s="86">
        <f>'SO 02-3 - Úprava soklu bu...'!F36</f>
        <v>0</v>
      </c>
      <c r="BD59" s="88">
        <f>'SO 02-3 - Úprava soklu bu...'!F37</f>
        <v>0</v>
      </c>
      <c r="BT59" s="89" t="s">
        <v>87</v>
      </c>
      <c r="BV59" s="89" t="s">
        <v>81</v>
      </c>
      <c r="BW59" s="89" t="s">
        <v>103</v>
      </c>
      <c r="BX59" s="89" t="s">
        <v>5</v>
      </c>
      <c r="CL59" s="89" t="s">
        <v>104</v>
      </c>
      <c r="CM59" s="89" t="s">
        <v>89</v>
      </c>
    </row>
    <row r="60" spans="1:91" s="5" customFormat="1" ht="27" customHeight="1">
      <c r="A60" s="79" t="s">
        <v>83</v>
      </c>
      <c r="B60" s="80"/>
      <c r="C60" s="81"/>
      <c r="D60" s="237" t="s">
        <v>105</v>
      </c>
      <c r="E60" s="237"/>
      <c r="F60" s="237"/>
      <c r="G60" s="237"/>
      <c r="H60" s="237"/>
      <c r="I60" s="82"/>
      <c r="J60" s="237" t="s">
        <v>106</v>
      </c>
      <c r="K60" s="237"/>
      <c r="L60" s="237"/>
      <c r="M60" s="237"/>
      <c r="N60" s="237"/>
      <c r="O60" s="237"/>
      <c r="P60" s="237"/>
      <c r="Q60" s="237"/>
      <c r="R60" s="237"/>
      <c r="S60" s="237"/>
      <c r="T60" s="237"/>
      <c r="U60" s="237"/>
      <c r="V60" s="237"/>
      <c r="W60" s="237"/>
      <c r="X60" s="237"/>
      <c r="Y60" s="237"/>
      <c r="Z60" s="237"/>
      <c r="AA60" s="237"/>
      <c r="AB60" s="237"/>
      <c r="AC60" s="237"/>
      <c r="AD60" s="237"/>
      <c r="AE60" s="237"/>
      <c r="AF60" s="237"/>
      <c r="AG60" s="217">
        <f>'SO 02-4 - Venkovní kuřárna'!J30</f>
        <v>30276.400000000001</v>
      </c>
      <c r="AH60" s="218"/>
      <c r="AI60" s="218"/>
      <c r="AJ60" s="218"/>
      <c r="AK60" s="218"/>
      <c r="AL60" s="218"/>
      <c r="AM60" s="218"/>
      <c r="AN60" s="217">
        <f t="shared" si="0"/>
        <v>36634.44</v>
      </c>
      <c r="AO60" s="218"/>
      <c r="AP60" s="218"/>
      <c r="AQ60" s="83" t="s">
        <v>86</v>
      </c>
      <c r="AR60" s="84"/>
      <c r="AS60" s="85">
        <v>0</v>
      </c>
      <c r="AT60" s="86">
        <f t="shared" si="1"/>
        <v>6358.04</v>
      </c>
      <c r="AU60" s="87">
        <f>'SO 02-4 - Venkovní kuřárna'!P81</f>
        <v>13.483400000000001</v>
      </c>
      <c r="AV60" s="86">
        <f>'SO 02-4 - Venkovní kuřárna'!J33</f>
        <v>6358.04</v>
      </c>
      <c r="AW60" s="86">
        <f>'SO 02-4 - Venkovní kuřárna'!J34</f>
        <v>0</v>
      </c>
      <c r="AX60" s="86">
        <f>'SO 02-4 - Venkovní kuřárna'!J35</f>
        <v>0</v>
      </c>
      <c r="AY60" s="86">
        <f>'SO 02-4 - Venkovní kuřárna'!J36</f>
        <v>0</v>
      </c>
      <c r="AZ60" s="86">
        <f>'SO 02-4 - Venkovní kuřárna'!F33</f>
        <v>30276.400000000001</v>
      </c>
      <c r="BA60" s="86">
        <f>'SO 02-4 - Venkovní kuřárna'!F34</f>
        <v>0</v>
      </c>
      <c r="BB60" s="86">
        <f>'SO 02-4 - Venkovní kuřárna'!F35</f>
        <v>0</v>
      </c>
      <c r="BC60" s="86">
        <f>'SO 02-4 - Venkovní kuřárna'!F36</f>
        <v>0</v>
      </c>
      <c r="BD60" s="88">
        <f>'SO 02-4 - Venkovní kuřárna'!F37</f>
        <v>0</v>
      </c>
      <c r="BT60" s="89" t="s">
        <v>87</v>
      </c>
      <c r="BV60" s="89" t="s">
        <v>81</v>
      </c>
      <c r="BW60" s="89" t="s">
        <v>107</v>
      </c>
      <c r="BX60" s="89" t="s">
        <v>5</v>
      </c>
      <c r="CL60" s="89" t="s">
        <v>108</v>
      </c>
      <c r="CM60" s="89" t="s">
        <v>89</v>
      </c>
    </row>
    <row r="61" spans="1:91" s="5" customFormat="1" ht="16.5" customHeight="1">
      <c r="A61" s="79" t="s">
        <v>83</v>
      </c>
      <c r="B61" s="80"/>
      <c r="C61" s="81"/>
      <c r="D61" s="237" t="s">
        <v>109</v>
      </c>
      <c r="E61" s="237"/>
      <c r="F61" s="237"/>
      <c r="G61" s="237"/>
      <c r="H61" s="237"/>
      <c r="I61" s="82"/>
      <c r="J61" s="237" t="s">
        <v>110</v>
      </c>
      <c r="K61" s="237"/>
      <c r="L61" s="237"/>
      <c r="M61" s="237"/>
      <c r="N61" s="237"/>
      <c r="O61" s="237"/>
      <c r="P61" s="237"/>
      <c r="Q61" s="237"/>
      <c r="R61" s="237"/>
      <c r="S61" s="237"/>
      <c r="T61" s="237"/>
      <c r="U61" s="237"/>
      <c r="V61" s="237"/>
      <c r="W61" s="237"/>
      <c r="X61" s="237"/>
      <c r="Y61" s="237"/>
      <c r="Z61" s="237"/>
      <c r="AA61" s="237"/>
      <c r="AB61" s="237"/>
      <c r="AC61" s="237"/>
      <c r="AD61" s="237"/>
      <c r="AE61" s="237"/>
      <c r="AF61" s="237"/>
      <c r="AG61" s="217">
        <f>'SO 03 - Osvětlení'!J30</f>
        <v>568505.46</v>
      </c>
      <c r="AH61" s="218"/>
      <c r="AI61" s="218"/>
      <c r="AJ61" s="218"/>
      <c r="AK61" s="218"/>
      <c r="AL61" s="218"/>
      <c r="AM61" s="218"/>
      <c r="AN61" s="217">
        <f t="shared" si="0"/>
        <v>687891.61</v>
      </c>
      <c r="AO61" s="218"/>
      <c r="AP61" s="218"/>
      <c r="AQ61" s="83" t="s">
        <v>86</v>
      </c>
      <c r="AR61" s="84"/>
      <c r="AS61" s="90">
        <v>0</v>
      </c>
      <c r="AT61" s="91">
        <f t="shared" si="1"/>
        <v>119386.15</v>
      </c>
      <c r="AU61" s="92">
        <f>'SO 03 - Osvětlení'!P92</f>
        <v>776.64470099999994</v>
      </c>
      <c r="AV61" s="91">
        <f>'SO 03 - Osvětlení'!J33</f>
        <v>119386.15</v>
      </c>
      <c r="AW61" s="91">
        <f>'SO 03 - Osvětlení'!J34</f>
        <v>0</v>
      </c>
      <c r="AX61" s="91">
        <f>'SO 03 - Osvětlení'!J35</f>
        <v>0</v>
      </c>
      <c r="AY61" s="91">
        <f>'SO 03 - Osvětlení'!J36</f>
        <v>0</v>
      </c>
      <c r="AZ61" s="91">
        <f>'SO 03 - Osvětlení'!F33</f>
        <v>568505.46</v>
      </c>
      <c r="BA61" s="91">
        <f>'SO 03 - Osvětlení'!F34</f>
        <v>0</v>
      </c>
      <c r="BB61" s="91">
        <f>'SO 03 - Osvětlení'!F35</f>
        <v>0</v>
      </c>
      <c r="BC61" s="91">
        <f>'SO 03 - Osvětlení'!F36</f>
        <v>0</v>
      </c>
      <c r="BD61" s="93">
        <f>'SO 03 - Osvětlení'!F37</f>
        <v>0</v>
      </c>
      <c r="BT61" s="89" t="s">
        <v>87</v>
      </c>
      <c r="BV61" s="89" t="s">
        <v>81</v>
      </c>
      <c r="BW61" s="89" t="s">
        <v>111</v>
      </c>
      <c r="BX61" s="89" t="s">
        <v>5</v>
      </c>
      <c r="CL61" s="89" t="s">
        <v>97</v>
      </c>
      <c r="CM61" s="89" t="s">
        <v>89</v>
      </c>
    </row>
    <row r="62" spans="1:91" s="1" customFormat="1" ht="30" customHeight="1">
      <c r="B62" s="30"/>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4"/>
    </row>
    <row r="63" spans="1:91" s="1" customFormat="1" ht="6.95" customHeight="1">
      <c r="B63" s="42"/>
      <c r="C63" s="43"/>
      <c r="D63" s="43"/>
      <c r="E63" s="43"/>
      <c r="F63" s="43"/>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43"/>
      <c r="AK63" s="43"/>
      <c r="AL63" s="43"/>
      <c r="AM63" s="43"/>
      <c r="AN63" s="43"/>
      <c r="AO63" s="43"/>
      <c r="AP63" s="43"/>
      <c r="AQ63" s="43"/>
      <c r="AR63" s="34"/>
    </row>
  </sheetData>
  <sheetProtection algorithmName="SHA-512" hashValue="q2NFltKWOWVI961YNoZ8DIvOUT8y051rnruAPIdFzp/D9DsP3ZnAmAJLSA4MupByKno7ygmPDmNGs0lD/8ia4A==" saltValue="QcKMTd8jitArCB7nWz4qMm3F0erPyW+bs19h/6xfZpTiut1oufr0p7kN9A7iQXJZ0SKj4IS+bvE1MNz1D58n0w==" spinCount="100000" sheet="1" objects="1" scenarios="1" formatColumns="0" formatRows="0"/>
  <mergeCells count="64">
    <mergeCell ref="J61:AF61"/>
    <mergeCell ref="D61:H61"/>
    <mergeCell ref="AM49:AP49"/>
    <mergeCell ref="AS49:AT51"/>
    <mergeCell ref="AM50:AP50"/>
    <mergeCell ref="AG55:AM55"/>
    <mergeCell ref="AG56:AM56"/>
    <mergeCell ref="AG57:AM57"/>
    <mergeCell ref="AG58:AM58"/>
    <mergeCell ref="AG59:AM59"/>
    <mergeCell ref="AG60:AM60"/>
    <mergeCell ref="AG61:AM61"/>
    <mergeCell ref="AG54:AM54"/>
    <mergeCell ref="I52:AF52"/>
    <mergeCell ref="AG52:AM52"/>
    <mergeCell ref="J55:AF55"/>
    <mergeCell ref="J56:AF56"/>
    <mergeCell ref="X35:AB35"/>
    <mergeCell ref="AK35:AO35"/>
    <mergeCell ref="D60:H60"/>
    <mergeCell ref="C52:G52"/>
    <mergeCell ref="D55:H55"/>
    <mergeCell ref="D56:H56"/>
    <mergeCell ref="D57:H57"/>
    <mergeCell ref="D58:H58"/>
    <mergeCell ref="D59:H59"/>
    <mergeCell ref="L45:AO45"/>
    <mergeCell ref="AM47:AN47"/>
    <mergeCell ref="J57:AF57"/>
    <mergeCell ref="J58:AF58"/>
    <mergeCell ref="J59:AF59"/>
    <mergeCell ref="J60:AF60"/>
    <mergeCell ref="AK32:AO32"/>
    <mergeCell ref="L32:P32"/>
    <mergeCell ref="AK33:AO33"/>
    <mergeCell ref="L33:P33"/>
    <mergeCell ref="W29:AE29"/>
    <mergeCell ref="W32:AE32"/>
    <mergeCell ref="W30:AE30"/>
    <mergeCell ref="W31:AE31"/>
    <mergeCell ref="W33:AE33"/>
    <mergeCell ref="AN61:AP61"/>
    <mergeCell ref="AN54:AP54"/>
    <mergeCell ref="K5:AO5"/>
    <mergeCell ref="K6:AO6"/>
    <mergeCell ref="AR2:BE2"/>
    <mergeCell ref="E23:AN23"/>
    <mergeCell ref="AK26:AO26"/>
    <mergeCell ref="L28:P28"/>
    <mergeCell ref="W28:AE28"/>
    <mergeCell ref="AK28:AO28"/>
    <mergeCell ref="AK29:AO29"/>
    <mergeCell ref="L29:P29"/>
    <mergeCell ref="AK30:AO30"/>
    <mergeCell ref="L30:P30"/>
    <mergeCell ref="AK31:AO31"/>
    <mergeCell ref="L31:P31"/>
    <mergeCell ref="AN60:AP60"/>
    <mergeCell ref="AN52:AP52"/>
    <mergeCell ref="AN55:AP55"/>
    <mergeCell ref="AN56:AP56"/>
    <mergeCell ref="AN57:AP57"/>
    <mergeCell ref="AN58:AP58"/>
    <mergeCell ref="AN59:AP59"/>
  </mergeCells>
  <hyperlinks>
    <hyperlink ref="A55" location="'001 - Vedlejší a ostatní ...'!C2" display="/"/>
    <hyperlink ref="A56" location="'SO 01 - Dešťová kanalizace'!C2" display="/"/>
    <hyperlink ref="A57" location="'SO 02-1 - Oplocení'!C2" display="/"/>
    <hyperlink ref="A58" location="'SO 02-2 - Zpevněné plochy'!C2" display="/"/>
    <hyperlink ref="A59" location="'SO 02-3 - Úprava soklu bu...'!C2" display="/"/>
    <hyperlink ref="A60" location="'SO 02-4 - Venkovní kuřárna'!C2" display="/"/>
    <hyperlink ref="A61" location="'SO 03 - Osvětlení'!C2" display="/"/>
  </hyperlinks>
  <pageMargins left="0.39374999999999999" right="0.39374999999999999" top="0.39374999999999999" bottom="0.39374999999999999" header="0" footer="0"/>
  <pageSetup paperSize="9" scale="9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45"/>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46" ht="11.25">
      <c r="A1" s="20"/>
    </row>
    <row r="2" spans="1:46" ht="36.950000000000003" customHeight="1">
      <c r="L2" s="225"/>
      <c r="M2" s="225"/>
      <c r="N2" s="225"/>
      <c r="O2" s="225"/>
      <c r="P2" s="225"/>
      <c r="Q2" s="225"/>
      <c r="R2" s="225"/>
      <c r="S2" s="225"/>
      <c r="T2" s="225"/>
      <c r="U2" s="225"/>
      <c r="V2" s="225"/>
      <c r="AT2" s="15" t="s">
        <v>88</v>
      </c>
    </row>
    <row r="3" spans="1:46" ht="6.95" customHeight="1">
      <c r="B3" s="94"/>
      <c r="C3" s="95"/>
      <c r="D3" s="95"/>
      <c r="E3" s="95"/>
      <c r="F3" s="95"/>
      <c r="G3" s="95"/>
      <c r="H3" s="95"/>
      <c r="I3" s="95"/>
      <c r="J3" s="95"/>
      <c r="K3" s="95"/>
      <c r="L3" s="18"/>
      <c r="AT3" s="15" t="s">
        <v>89</v>
      </c>
    </row>
    <row r="4" spans="1:46" ht="24.95" customHeight="1">
      <c r="B4" s="18"/>
      <c r="D4" s="96" t="s">
        <v>112</v>
      </c>
      <c r="L4" s="18"/>
      <c r="M4" s="22" t="s">
        <v>10</v>
      </c>
      <c r="AT4" s="15" t="s">
        <v>4</v>
      </c>
    </row>
    <row r="5" spans="1:46" ht="6.95" customHeight="1">
      <c r="B5" s="18"/>
      <c r="L5" s="18"/>
    </row>
    <row r="6" spans="1:46" ht="12" customHeight="1">
      <c r="B6" s="18"/>
      <c r="D6" s="97" t="s">
        <v>14</v>
      </c>
      <c r="L6" s="18"/>
    </row>
    <row r="7" spans="1:46" ht="16.5" customHeight="1">
      <c r="B7" s="18"/>
      <c r="E7" s="252" t="str">
        <f>'Rekapitulace stavby'!K6</f>
        <v>REKONSTRUKCE BUDOVY OŘ PLZEŇ, TRÄGEROVA ULICE, ČESKÉ BUDĚJOVICE</v>
      </c>
      <c r="F7" s="253"/>
      <c r="G7" s="253"/>
      <c r="H7" s="253"/>
      <c r="L7" s="18"/>
    </row>
    <row r="8" spans="1:46" s="1" customFormat="1" ht="12" customHeight="1">
      <c r="B8" s="34"/>
      <c r="D8" s="97" t="s">
        <v>113</v>
      </c>
      <c r="L8" s="34"/>
    </row>
    <row r="9" spans="1:46" s="1" customFormat="1" ht="36.950000000000003" customHeight="1">
      <c r="B9" s="34"/>
      <c r="E9" s="254" t="s">
        <v>114</v>
      </c>
      <c r="F9" s="255"/>
      <c r="G9" s="255"/>
      <c r="H9" s="255"/>
      <c r="L9" s="34"/>
    </row>
    <row r="10" spans="1:46" s="1" customFormat="1" ht="11.25">
      <c r="B10" s="34"/>
      <c r="L10" s="34"/>
    </row>
    <row r="11" spans="1:46" s="1" customFormat="1" ht="12" customHeight="1">
      <c r="B11" s="34"/>
      <c r="D11" s="97" t="s">
        <v>16</v>
      </c>
      <c r="F11" s="15" t="s">
        <v>17</v>
      </c>
      <c r="I11" s="97" t="s">
        <v>18</v>
      </c>
      <c r="J11" s="15" t="s">
        <v>19</v>
      </c>
      <c r="L11" s="34"/>
    </row>
    <row r="12" spans="1:46" s="1" customFormat="1" ht="12" customHeight="1">
      <c r="B12" s="34"/>
      <c r="D12" s="97" t="s">
        <v>20</v>
      </c>
      <c r="F12" s="15" t="s">
        <v>21</v>
      </c>
      <c r="I12" s="97" t="s">
        <v>22</v>
      </c>
      <c r="J12" s="98" t="str">
        <f>'Rekapitulace stavby'!AN8</f>
        <v>25. 7. 2019</v>
      </c>
      <c r="L12" s="34"/>
    </row>
    <row r="13" spans="1:46" s="1" customFormat="1" ht="21.75" customHeight="1">
      <c r="B13" s="34"/>
      <c r="D13" s="99" t="s">
        <v>24</v>
      </c>
      <c r="F13" s="100" t="s">
        <v>25</v>
      </c>
      <c r="I13" s="99" t="s">
        <v>26</v>
      </c>
      <c r="J13" s="100" t="s">
        <v>27</v>
      </c>
      <c r="L13" s="34"/>
    </row>
    <row r="14" spans="1:46" s="1" customFormat="1" ht="12" customHeight="1">
      <c r="B14" s="34"/>
      <c r="D14" s="97" t="s">
        <v>28</v>
      </c>
      <c r="I14" s="97" t="s">
        <v>29</v>
      </c>
      <c r="J14" s="15" t="s">
        <v>30</v>
      </c>
      <c r="L14" s="34"/>
    </row>
    <row r="15" spans="1:46" s="1" customFormat="1" ht="18" customHeight="1">
      <c r="B15" s="34"/>
      <c r="E15" s="15" t="s">
        <v>31</v>
      </c>
      <c r="I15" s="97" t="s">
        <v>32</v>
      </c>
      <c r="J15" s="15" t="s">
        <v>33</v>
      </c>
      <c r="L15" s="34"/>
    </row>
    <row r="16" spans="1:46" s="1" customFormat="1" ht="6.95" customHeight="1">
      <c r="B16" s="34"/>
      <c r="L16" s="34"/>
    </row>
    <row r="17" spans="2:12" s="1" customFormat="1" ht="12" customHeight="1">
      <c r="B17" s="34"/>
      <c r="D17" s="97" t="s">
        <v>34</v>
      </c>
      <c r="I17" s="97" t="s">
        <v>29</v>
      </c>
      <c r="J17" s="15" t="str">
        <f>'Rekapitulace stavby'!AN13</f>
        <v/>
      </c>
      <c r="L17" s="34"/>
    </row>
    <row r="18" spans="2:12" s="1" customFormat="1" ht="18" customHeight="1">
      <c r="B18" s="34"/>
      <c r="E18" s="256" t="str">
        <f>'Rekapitulace stavby'!E14</f>
        <v xml:space="preserve"> </v>
      </c>
      <c r="F18" s="256"/>
      <c r="G18" s="256"/>
      <c r="H18" s="256"/>
      <c r="I18" s="97" t="s">
        <v>32</v>
      </c>
      <c r="J18" s="15" t="str">
        <f>'Rekapitulace stavby'!AN14</f>
        <v/>
      </c>
      <c r="L18" s="34"/>
    </row>
    <row r="19" spans="2:12" s="1" customFormat="1" ht="6.95" customHeight="1">
      <c r="B19" s="34"/>
      <c r="L19" s="34"/>
    </row>
    <row r="20" spans="2:12" s="1" customFormat="1" ht="12" customHeight="1">
      <c r="B20" s="34"/>
      <c r="D20" s="97" t="s">
        <v>37</v>
      </c>
      <c r="I20" s="97" t="s">
        <v>29</v>
      </c>
      <c r="J20" s="15" t="s">
        <v>38</v>
      </c>
      <c r="L20" s="34"/>
    </row>
    <row r="21" spans="2:12" s="1" customFormat="1" ht="18" customHeight="1">
      <c r="B21" s="34"/>
      <c r="E21" s="15" t="s">
        <v>39</v>
      </c>
      <c r="I21" s="97" t="s">
        <v>32</v>
      </c>
      <c r="J21" s="15" t="s">
        <v>40</v>
      </c>
      <c r="L21" s="34"/>
    </row>
    <row r="22" spans="2:12" s="1" customFormat="1" ht="6.95" customHeight="1">
      <c r="B22" s="34"/>
      <c r="L22" s="34"/>
    </row>
    <row r="23" spans="2:12" s="1" customFormat="1" ht="12" customHeight="1">
      <c r="B23" s="34"/>
      <c r="D23" s="97" t="s">
        <v>42</v>
      </c>
      <c r="I23" s="97" t="s">
        <v>29</v>
      </c>
      <c r="J23" s="15" t="str">
        <f>IF('Rekapitulace stavby'!AN19="","",'Rekapitulace stavby'!AN19)</f>
        <v/>
      </c>
      <c r="L23" s="34"/>
    </row>
    <row r="24" spans="2:12" s="1" customFormat="1" ht="18" customHeight="1">
      <c r="B24" s="34"/>
      <c r="E24" s="15" t="str">
        <f>IF('Rekapitulace stavby'!E20="","",'Rekapitulace stavby'!E20)</f>
        <v xml:space="preserve"> </v>
      </c>
      <c r="I24" s="97" t="s">
        <v>32</v>
      </c>
      <c r="J24" s="15" t="str">
        <f>IF('Rekapitulace stavby'!AN20="","",'Rekapitulace stavby'!AN20)</f>
        <v/>
      </c>
      <c r="L24" s="34"/>
    </row>
    <row r="25" spans="2:12" s="1" customFormat="1" ht="6.95" customHeight="1">
      <c r="B25" s="34"/>
      <c r="L25" s="34"/>
    </row>
    <row r="26" spans="2:12" s="1" customFormat="1" ht="12" customHeight="1">
      <c r="B26" s="34"/>
      <c r="D26" s="97" t="s">
        <v>43</v>
      </c>
      <c r="L26" s="34"/>
    </row>
    <row r="27" spans="2:12" s="6" customFormat="1" ht="16.5" customHeight="1">
      <c r="B27" s="101"/>
      <c r="E27" s="257" t="s">
        <v>35</v>
      </c>
      <c r="F27" s="257"/>
      <c r="G27" s="257"/>
      <c r="H27" s="257"/>
      <c r="L27" s="101"/>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102" t="s">
        <v>45</v>
      </c>
      <c r="J30" s="103">
        <f>ROUND(J86, 2)</f>
        <v>393780</v>
      </c>
      <c r="L30" s="34"/>
    </row>
    <row r="31" spans="2:12" s="1" customFormat="1" ht="6.95" customHeight="1">
      <c r="B31" s="34"/>
      <c r="D31" s="52"/>
      <c r="E31" s="52"/>
      <c r="F31" s="52"/>
      <c r="G31" s="52"/>
      <c r="H31" s="52"/>
      <c r="I31" s="52"/>
      <c r="J31" s="52"/>
      <c r="K31" s="52"/>
      <c r="L31" s="34"/>
    </row>
    <row r="32" spans="2:12" s="1" customFormat="1" ht="14.45" customHeight="1">
      <c r="B32" s="34"/>
      <c r="F32" s="104" t="s">
        <v>47</v>
      </c>
      <c r="I32" s="104" t="s">
        <v>46</v>
      </c>
      <c r="J32" s="104" t="s">
        <v>48</v>
      </c>
      <c r="L32" s="34"/>
    </row>
    <row r="33" spans="2:12" s="1" customFormat="1" ht="14.45" customHeight="1">
      <c r="B33" s="34"/>
      <c r="D33" s="97" t="s">
        <v>49</v>
      </c>
      <c r="E33" s="97" t="s">
        <v>50</v>
      </c>
      <c r="F33" s="105">
        <f>ROUND((SUM(BE86:BE144)),  2)</f>
        <v>393780</v>
      </c>
      <c r="I33" s="106">
        <v>0.21</v>
      </c>
      <c r="J33" s="105">
        <f>ROUND(((SUM(BE86:BE144))*I33),  2)</f>
        <v>82693.8</v>
      </c>
      <c r="L33" s="34"/>
    </row>
    <row r="34" spans="2:12" s="1" customFormat="1" ht="14.45" customHeight="1">
      <c r="B34" s="34"/>
      <c r="E34" s="97" t="s">
        <v>51</v>
      </c>
      <c r="F34" s="105">
        <f>ROUND((SUM(BF86:BF144)),  2)</f>
        <v>0</v>
      </c>
      <c r="I34" s="106">
        <v>0.15</v>
      </c>
      <c r="J34" s="105">
        <f>ROUND(((SUM(BF86:BF144))*I34),  2)</f>
        <v>0</v>
      </c>
      <c r="L34" s="34"/>
    </row>
    <row r="35" spans="2:12" s="1" customFormat="1" ht="14.45" hidden="1" customHeight="1">
      <c r="B35" s="34"/>
      <c r="E35" s="97" t="s">
        <v>52</v>
      </c>
      <c r="F35" s="105">
        <f>ROUND((SUM(BG86:BG144)),  2)</f>
        <v>0</v>
      </c>
      <c r="I35" s="106">
        <v>0.21</v>
      </c>
      <c r="J35" s="105">
        <f>0</f>
        <v>0</v>
      </c>
      <c r="L35" s="34"/>
    </row>
    <row r="36" spans="2:12" s="1" customFormat="1" ht="14.45" hidden="1" customHeight="1">
      <c r="B36" s="34"/>
      <c r="E36" s="97" t="s">
        <v>53</v>
      </c>
      <c r="F36" s="105">
        <f>ROUND((SUM(BH86:BH144)),  2)</f>
        <v>0</v>
      </c>
      <c r="I36" s="106">
        <v>0.15</v>
      </c>
      <c r="J36" s="105">
        <f>0</f>
        <v>0</v>
      </c>
      <c r="L36" s="34"/>
    </row>
    <row r="37" spans="2:12" s="1" customFormat="1" ht="14.45" hidden="1" customHeight="1">
      <c r="B37" s="34"/>
      <c r="E37" s="97" t="s">
        <v>54</v>
      </c>
      <c r="F37" s="105">
        <f>ROUND((SUM(BI86:BI144)),  2)</f>
        <v>0</v>
      </c>
      <c r="I37" s="106">
        <v>0</v>
      </c>
      <c r="J37" s="105">
        <f>0</f>
        <v>0</v>
      </c>
      <c r="L37" s="34"/>
    </row>
    <row r="38" spans="2:12" s="1" customFormat="1" ht="6.95" customHeight="1">
      <c r="B38" s="34"/>
      <c r="L38" s="34"/>
    </row>
    <row r="39" spans="2:12" s="1" customFormat="1" ht="25.35" customHeight="1">
      <c r="B39" s="34"/>
      <c r="C39" s="107"/>
      <c r="D39" s="108" t="s">
        <v>55</v>
      </c>
      <c r="E39" s="109"/>
      <c r="F39" s="109"/>
      <c r="G39" s="110" t="s">
        <v>56</v>
      </c>
      <c r="H39" s="111" t="s">
        <v>57</v>
      </c>
      <c r="I39" s="109"/>
      <c r="J39" s="112">
        <f>SUM(J30:J37)</f>
        <v>476473.8</v>
      </c>
      <c r="K39" s="113"/>
      <c r="L39" s="34"/>
    </row>
    <row r="40" spans="2:12" s="1" customFormat="1" ht="14.45" customHeight="1">
      <c r="B40" s="114"/>
      <c r="C40" s="115"/>
      <c r="D40" s="115"/>
      <c r="E40" s="115"/>
      <c r="F40" s="115"/>
      <c r="G40" s="115"/>
      <c r="H40" s="115"/>
      <c r="I40" s="115"/>
      <c r="J40" s="115"/>
      <c r="K40" s="115"/>
      <c r="L40" s="34"/>
    </row>
    <row r="44" spans="2:12" s="1" customFormat="1" ht="6.95" customHeight="1">
      <c r="B44" s="116"/>
      <c r="C44" s="117"/>
      <c r="D44" s="117"/>
      <c r="E44" s="117"/>
      <c r="F44" s="117"/>
      <c r="G44" s="117"/>
      <c r="H44" s="117"/>
      <c r="I44" s="117"/>
      <c r="J44" s="117"/>
      <c r="K44" s="117"/>
      <c r="L44" s="34"/>
    </row>
    <row r="45" spans="2:12" s="1" customFormat="1" ht="24.95" customHeight="1">
      <c r="B45" s="30"/>
      <c r="C45" s="21" t="s">
        <v>115</v>
      </c>
      <c r="D45" s="31"/>
      <c r="E45" s="31"/>
      <c r="F45" s="31"/>
      <c r="G45" s="31"/>
      <c r="H45" s="31"/>
      <c r="I45" s="31"/>
      <c r="J45" s="31"/>
      <c r="K45" s="31"/>
      <c r="L45" s="34"/>
    </row>
    <row r="46" spans="2:12" s="1" customFormat="1" ht="6.95" customHeight="1">
      <c r="B46" s="30"/>
      <c r="C46" s="31"/>
      <c r="D46" s="31"/>
      <c r="E46" s="31"/>
      <c r="F46" s="31"/>
      <c r="G46" s="31"/>
      <c r="H46" s="31"/>
      <c r="I46" s="31"/>
      <c r="J46" s="31"/>
      <c r="K46" s="31"/>
      <c r="L46" s="34"/>
    </row>
    <row r="47" spans="2:12" s="1" customFormat="1" ht="12" customHeight="1">
      <c r="B47" s="30"/>
      <c r="C47" s="26" t="s">
        <v>14</v>
      </c>
      <c r="D47" s="31"/>
      <c r="E47" s="31"/>
      <c r="F47" s="31"/>
      <c r="G47" s="31"/>
      <c r="H47" s="31"/>
      <c r="I47" s="31"/>
      <c r="J47" s="31"/>
      <c r="K47" s="31"/>
      <c r="L47" s="34"/>
    </row>
    <row r="48" spans="2:12" s="1" customFormat="1" ht="16.5" customHeight="1">
      <c r="B48" s="30"/>
      <c r="C48" s="31"/>
      <c r="D48" s="31"/>
      <c r="E48" s="258" t="str">
        <f>E7</f>
        <v>REKONSTRUKCE BUDOVY OŘ PLZEŇ, TRÄGEROVA ULICE, ČESKÉ BUDĚJOVICE</v>
      </c>
      <c r="F48" s="259"/>
      <c r="G48" s="259"/>
      <c r="H48" s="259"/>
      <c r="I48" s="31"/>
      <c r="J48" s="31"/>
      <c r="K48" s="31"/>
      <c r="L48" s="34"/>
    </row>
    <row r="49" spans="2:47" s="1" customFormat="1" ht="12" customHeight="1">
      <c r="B49" s="30"/>
      <c r="C49" s="26" t="s">
        <v>113</v>
      </c>
      <c r="D49" s="31"/>
      <c r="E49" s="31"/>
      <c r="F49" s="31"/>
      <c r="G49" s="31"/>
      <c r="H49" s="31"/>
      <c r="I49" s="31"/>
      <c r="J49" s="31"/>
      <c r="K49" s="31"/>
      <c r="L49" s="34"/>
    </row>
    <row r="50" spans="2:47" s="1" customFormat="1" ht="16.5" customHeight="1">
      <c r="B50" s="30"/>
      <c r="C50" s="31"/>
      <c r="D50" s="31"/>
      <c r="E50" s="248" t="str">
        <f>E9</f>
        <v>001 - Vedlejší a ostatní náklady - Trägerova</v>
      </c>
      <c r="F50" s="240"/>
      <c r="G50" s="240"/>
      <c r="H50" s="240"/>
      <c r="I50" s="31"/>
      <c r="J50" s="31"/>
      <c r="K50" s="31"/>
      <c r="L50" s="34"/>
    </row>
    <row r="51" spans="2:47" s="1" customFormat="1" ht="6.95" customHeight="1">
      <c r="B51" s="30"/>
      <c r="C51" s="31"/>
      <c r="D51" s="31"/>
      <c r="E51" s="31"/>
      <c r="F51" s="31"/>
      <c r="G51" s="31"/>
      <c r="H51" s="31"/>
      <c r="I51" s="31"/>
      <c r="J51" s="31"/>
      <c r="K51" s="31"/>
      <c r="L51" s="34"/>
    </row>
    <row r="52" spans="2:47" s="1" customFormat="1" ht="12" customHeight="1">
      <c r="B52" s="30"/>
      <c r="C52" s="26" t="s">
        <v>20</v>
      </c>
      <c r="D52" s="31"/>
      <c r="E52" s="31"/>
      <c r="F52" s="24" t="str">
        <f>F12</f>
        <v>České Budějovice</v>
      </c>
      <c r="G52" s="31"/>
      <c r="H52" s="31"/>
      <c r="I52" s="26" t="s">
        <v>22</v>
      </c>
      <c r="J52" s="51" t="str">
        <f>IF(J12="","",J12)</f>
        <v>25. 7. 2019</v>
      </c>
      <c r="K52" s="31"/>
      <c r="L52" s="34"/>
    </row>
    <row r="53" spans="2:47" s="1" customFormat="1" ht="6.95" customHeight="1">
      <c r="B53" s="30"/>
      <c r="C53" s="31"/>
      <c r="D53" s="31"/>
      <c r="E53" s="31"/>
      <c r="F53" s="31"/>
      <c r="G53" s="31"/>
      <c r="H53" s="31"/>
      <c r="I53" s="31"/>
      <c r="J53" s="31"/>
      <c r="K53" s="31"/>
      <c r="L53" s="34"/>
    </row>
    <row r="54" spans="2:47" s="1" customFormat="1" ht="13.7" customHeight="1">
      <c r="B54" s="30"/>
      <c r="C54" s="26" t="s">
        <v>28</v>
      </c>
      <c r="D54" s="31"/>
      <c r="E54" s="31"/>
      <c r="F54" s="24" t="str">
        <f>E15</f>
        <v>Správa železniční dopravní cesty, státní o.</v>
      </c>
      <c r="G54" s="31"/>
      <c r="H54" s="31"/>
      <c r="I54" s="26" t="s">
        <v>37</v>
      </c>
      <c r="J54" s="28" t="str">
        <f>E21</f>
        <v>ATELIÉR DoPI, s.r.o.</v>
      </c>
      <c r="K54" s="31"/>
      <c r="L54" s="34"/>
    </row>
    <row r="55" spans="2:47" s="1" customFormat="1" ht="13.7" customHeight="1">
      <c r="B55" s="30"/>
      <c r="C55" s="26" t="s">
        <v>34</v>
      </c>
      <c r="D55" s="31"/>
      <c r="E55" s="31"/>
      <c r="F55" s="24" t="str">
        <f>IF(E18="","",E18)</f>
        <v xml:space="preserve"> </v>
      </c>
      <c r="G55" s="31"/>
      <c r="H55" s="31"/>
      <c r="I55" s="26" t="s">
        <v>42</v>
      </c>
      <c r="J55" s="28" t="str">
        <f>E24</f>
        <v xml:space="preserve"> </v>
      </c>
      <c r="K55" s="31"/>
      <c r="L55" s="34"/>
    </row>
    <row r="56" spans="2:47" s="1" customFormat="1" ht="10.35" customHeight="1">
      <c r="B56" s="30"/>
      <c r="C56" s="31"/>
      <c r="D56" s="31"/>
      <c r="E56" s="31"/>
      <c r="F56" s="31"/>
      <c r="G56" s="31"/>
      <c r="H56" s="31"/>
      <c r="I56" s="31"/>
      <c r="J56" s="31"/>
      <c r="K56" s="31"/>
      <c r="L56" s="34"/>
    </row>
    <row r="57" spans="2:47" s="1" customFormat="1" ht="29.25" customHeight="1">
      <c r="B57" s="30"/>
      <c r="C57" s="118" t="s">
        <v>116</v>
      </c>
      <c r="D57" s="119"/>
      <c r="E57" s="119"/>
      <c r="F57" s="119"/>
      <c r="G57" s="119"/>
      <c r="H57" s="119"/>
      <c r="I57" s="119"/>
      <c r="J57" s="120" t="s">
        <v>117</v>
      </c>
      <c r="K57" s="119"/>
      <c r="L57" s="34"/>
    </row>
    <row r="58" spans="2:47" s="1" customFormat="1" ht="10.35" customHeight="1">
      <c r="B58" s="30"/>
      <c r="C58" s="31"/>
      <c r="D58" s="31"/>
      <c r="E58" s="31"/>
      <c r="F58" s="31"/>
      <c r="G58" s="31"/>
      <c r="H58" s="31"/>
      <c r="I58" s="31"/>
      <c r="J58" s="31"/>
      <c r="K58" s="31"/>
      <c r="L58" s="34"/>
    </row>
    <row r="59" spans="2:47" s="1" customFormat="1" ht="22.9" customHeight="1">
      <c r="B59" s="30"/>
      <c r="C59" s="121" t="s">
        <v>77</v>
      </c>
      <c r="D59" s="31"/>
      <c r="E59" s="31"/>
      <c r="F59" s="31"/>
      <c r="G59" s="31"/>
      <c r="H59" s="31"/>
      <c r="I59" s="31"/>
      <c r="J59" s="70">
        <f>J86</f>
        <v>393780</v>
      </c>
      <c r="K59" s="31"/>
      <c r="L59" s="34"/>
      <c r="AU59" s="15" t="s">
        <v>118</v>
      </c>
    </row>
    <row r="60" spans="2:47" s="7" customFormat="1" ht="24.95" customHeight="1">
      <c r="B60" s="122"/>
      <c r="C60" s="123"/>
      <c r="D60" s="124" t="s">
        <v>119</v>
      </c>
      <c r="E60" s="125"/>
      <c r="F60" s="125"/>
      <c r="G60" s="125"/>
      <c r="H60" s="125"/>
      <c r="I60" s="125"/>
      <c r="J60" s="126">
        <f>J87</f>
        <v>393780</v>
      </c>
      <c r="K60" s="123"/>
      <c r="L60" s="127"/>
    </row>
    <row r="61" spans="2:47" s="8" customFormat="1" ht="19.899999999999999" customHeight="1">
      <c r="B61" s="128"/>
      <c r="C61" s="129"/>
      <c r="D61" s="130" t="s">
        <v>120</v>
      </c>
      <c r="E61" s="131"/>
      <c r="F61" s="131"/>
      <c r="G61" s="131"/>
      <c r="H61" s="131"/>
      <c r="I61" s="131"/>
      <c r="J61" s="132">
        <f>J88</f>
        <v>95000</v>
      </c>
      <c r="K61" s="129"/>
      <c r="L61" s="133"/>
    </row>
    <row r="62" spans="2:47" s="8" customFormat="1" ht="19.899999999999999" customHeight="1">
      <c r="B62" s="128"/>
      <c r="C62" s="129"/>
      <c r="D62" s="130" t="s">
        <v>121</v>
      </c>
      <c r="E62" s="131"/>
      <c r="F62" s="131"/>
      <c r="G62" s="131"/>
      <c r="H62" s="131"/>
      <c r="I62" s="131"/>
      <c r="J62" s="132">
        <f>J102</f>
        <v>40000</v>
      </c>
      <c r="K62" s="129"/>
      <c r="L62" s="133"/>
    </row>
    <row r="63" spans="2:47" s="8" customFormat="1" ht="19.899999999999999" customHeight="1">
      <c r="B63" s="128"/>
      <c r="C63" s="129"/>
      <c r="D63" s="130" t="s">
        <v>122</v>
      </c>
      <c r="E63" s="131"/>
      <c r="F63" s="131"/>
      <c r="G63" s="131"/>
      <c r="H63" s="131"/>
      <c r="I63" s="131"/>
      <c r="J63" s="132">
        <f>J106</f>
        <v>198480</v>
      </c>
      <c r="K63" s="129"/>
      <c r="L63" s="133"/>
    </row>
    <row r="64" spans="2:47" s="8" customFormat="1" ht="19.899999999999999" customHeight="1">
      <c r="B64" s="128"/>
      <c r="C64" s="129"/>
      <c r="D64" s="130" t="s">
        <v>123</v>
      </c>
      <c r="E64" s="131"/>
      <c r="F64" s="131"/>
      <c r="G64" s="131"/>
      <c r="H64" s="131"/>
      <c r="I64" s="131"/>
      <c r="J64" s="132">
        <f>J130</f>
        <v>45300</v>
      </c>
      <c r="K64" s="129"/>
      <c r="L64" s="133"/>
    </row>
    <row r="65" spans="2:12" s="8" customFormat="1" ht="19.899999999999999" customHeight="1">
      <c r="B65" s="128"/>
      <c r="C65" s="129"/>
      <c r="D65" s="130" t="s">
        <v>124</v>
      </c>
      <c r="E65" s="131"/>
      <c r="F65" s="131"/>
      <c r="G65" s="131"/>
      <c r="H65" s="131"/>
      <c r="I65" s="131"/>
      <c r="J65" s="132">
        <f>J139</f>
        <v>5000</v>
      </c>
      <c r="K65" s="129"/>
      <c r="L65" s="133"/>
    </row>
    <row r="66" spans="2:12" s="8" customFormat="1" ht="19.899999999999999" customHeight="1">
      <c r="B66" s="128"/>
      <c r="C66" s="129"/>
      <c r="D66" s="130" t="s">
        <v>125</v>
      </c>
      <c r="E66" s="131"/>
      <c r="F66" s="131"/>
      <c r="G66" s="131"/>
      <c r="H66" s="131"/>
      <c r="I66" s="131"/>
      <c r="J66" s="132">
        <f>J142</f>
        <v>10000</v>
      </c>
      <c r="K66" s="129"/>
      <c r="L66" s="133"/>
    </row>
    <row r="67" spans="2:12" s="1" customFormat="1" ht="21.75" customHeight="1">
      <c r="B67" s="30"/>
      <c r="C67" s="31"/>
      <c r="D67" s="31"/>
      <c r="E67" s="31"/>
      <c r="F67" s="31"/>
      <c r="G67" s="31"/>
      <c r="H67" s="31"/>
      <c r="I67" s="31"/>
      <c r="J67" s="31"/>
      <c r="K67" s="31"/>
      <c r="L67" s="34"/>
    </row>
    <row r="68" spans="2:12" s="1" customFormat="1" ht="6.95" customHeight="1">
      <c r="B68" s="42"/>
      <c r="C68" s="43"/>
      <c r="D68" s="43"/>
      <c r="E68" s="43"/>
      <c r="F68" s="43"/>
      <c r="G68" s="43"/>
      <c r="H68" s="43"/>
      <c r="I68" s="43"/>
      <c r="J68" s="43"/>
      <c r="K68" s="43"/>
      <c r="L68" s="34"/>
    </row>
    <row r="72" spans="2:12" s="1" customFormat="1" ht="6.95" customHeight="1">
      <c r="B72" s="44"/>
      <c r="C72" s="45"/>
      <c r="D72" s="45"/>
      <c r="E72" s="45"/>
      <c r="F72" s="45"/>
      <c r="G72" s="45"/>
      <c r="H72" s="45"/>
      <c r="I72" s="45"/>
      <c r="J72" s="45"/>
      <c r="K72" s="45"/>
      <c r="L72" s="34"/>
    </row>
    <row r="73" spans="2:12" s="1" customFormat="1" ht="24.95" customHeight="1">
      <c r="B73" s="30"/>
      <c r="C73" s="21" t="s">
        <v>126</v>
      </c>
      <c r="D73" s="31"/>
      <c r="E73" s="31"/>
      <c r="F73" s="31"/>
      <c r="G73" s="31"/>
      <c r="H73" s="31"/>
      <c r="I73" s="31"/>
      <c r="J73" s="31"/>
      <c r="K73" s="31"/>
      <c r="L73" s="34"/>
    </row>
    <row r="74" spans="2:12" s="1" customFormat="1" ht="6.95" customHeight="1">
      <c r="B74" s="30"/>
      <c r="C74" s="31"/>
      <c r="D74" s="31"/>
      <c r="E74" s="31"/>
      <c r="F74" s="31"/>
      <c r="G74" s="31"/>
      <c r="H74" s="31"/>
      <c r="I74" s="31"/>
      <c r="J74" s="31"/>
      <c r="K74" s="31"/>
      <c r="L74" s="34"/>
    </row>
    <row r="75" spans="2:12" s="1" customFormat="1" ht="12" customHeight="1">
      <c r="B75" s="30"/>
      <c r="C75" s="26" t="s">
        <v>14</v>
      </c>
      <c r="D75" s="31"/>
      <c r="E75" s="31"/>
      <c r="F75" s="31"/>
      <c r="G75" s="31"/>
      <c r="H75" s="31"/>
      <c r="I75" s="31"/>
      <c r="J75" s="31"/>
      <c r="K75" s="31"/>
      <c r="L75" s="34"/>
    </row>
    <row r="76" spans="2:12" s="1" customFormat="1" ht="16.5" customHeight="1">
      <c r="B76" s="30"/>
      <c r="C76" s="31"/>
      <c r="D76" s="31"/>
      <c r="E76" s="258" t="str">
        <f>E7</f>
        <v>REKONSTRUKCE BUDOVY OŘ PLZEŇ, TRÄGEROVA ULICE, ČESKÉ BUDĚJOVICE</v>
      </c>
      <c r="F76" s="259"/>
      <c r="G76" s="259"/>
      <c r="H76" s="259"/>
      <c r="I76" s="31"/>
      <c r="J76" s="31"/>
      <c r="K76" s="31"/>
      <c r="L76" s="34"/>
    </row>
    <row r="77" spans="2:12" s="1" customFormat="1" ht="12" customHeight="1">
      <c r="B77" s="30"/>
      <c r="C77" s="26" t="s">
        <v>113</v>
      </c>
      <c r="D77" s="31"/>
      <c r="E77" s="31"/>
      <c r="F77" s="31"/>
      <c r="G77" s="31"/>
      <c r="H77" s="31"/>
      <c r="I77" s="31"/>
      <c r="J77" s="31"/>
      <c r="K77" s="31"/>
      <c r="L77" s="34"/>
    </row>
    <row r="78" spans="2:12" s="1" customFormat="1" ht="16.5" customHeight="1">
      <c r="B78" s="30"/>
      <c r="C78" s="31"/>
      <c r="D78" s="31"/>
      <c r="E78" s="248" t="str">
        <f>E9</f>
        <v>001 - Vedlejší a ostatní náklady - Trägerova</v>
      </c>
      <c r="F78" s="240"/>
      <c r="G78" s="240"/>
      <c r="H78" s="240"/>
      <c r="I78" s="31"/>
      <c r="J78" s="31"/>
      <c r="K78" s="31"/>
      <c r="L78" s="34"/>
    </row>
    <row r="79" spans="2:12" s="1" customFormat="1" ht="6.95" customHeight="1">
      <c r="B79" s="30"/>
      <c r="C79" s="31"/>
      <c r="D79" s="31"/>
      <c r="E79" s="31"/>
      <c r="F79" s="31"/>
      <c r="G79" s="31"/>
      <c r="H79" s="31"/>
      <c r="I79" s="31"/>
      <c r="J79" s="31"/>
      <c r="K79" s="31"/>
      <c r="L79" s="34"/>
    </row>
    <row r="80" spans="2:12" s="1" customFormat="1" ht="12" customHeight="1">
      <c r="B80" s="30"/>
      <c r="C80" s="26" t="s">
        <v>20</v>
      </c>
      <c r="D80" s="31"/>
      <c r="E80" s="31"/>
      <c r="F80" s="24" t="str">
        <f>F12</f>
        <v>České Budějovice</v>
      </c>
      <c r="G80" s="31"/>
      <c r="H80" s="31"/>
      <c r="I80" s="26" t="s">
        <v>22</v>
      </c>
      <c r="J80" s="51" t="str">
        <f>IF(J12="","",J12)</f>
        <v>25. 7. 2019</v>
      </c>
      <c r="K80" s="31"/>
      <c r="L80" s="34"/>
    </row>
    <row r="81" spans="2:65" s="1" customFormat="1" ht="6.95" customHeight="1">
      <c r="B81" s="30"/>
      <c r="C81" s="31"/>
      <c r="D81" s="31"/>
      <c r="E81" s="31"/>
      <c r="F81" s="31"/>
      <c r="G81" s="31"/>
      <c r="H81" s="31"/>
      <c r="I81" s="31"/>
      <c r="J81" s="31"/>
      <c r="K81" s="31"/>
      <c r="L81" s="34"/>
    </row>
    <row r="82" spans="2:65" s="1" customFormat="1" ht="13.7" customHeight="1">
      <c r="B82" s="30"/>
      <c r="C82" s="26" t="s">
        <v>28</v>
      </c>
      <c r="D82" s="31"/>
      <c r="E82" s="31"/>
      <c r="F82" s="24" t="str">
        <f>E15</f>
        <v>Správa železniční dopravní cesty, státní o.</v>
      </c>
      <c r="G82" s="31"/>
      <c r="H82" s="31"/>
      <c r="I82" s="26" t="s">
        <v>37</v>
      </c>
      <c r="J82" s="28" t="str">
        <f>E21</f>
        <v>ATELIÉR DoPI, s.r.o.</v>
      </c>
      <c r="K82" s="31"/>
      <c r="L82" s="34"/>
    </row>
    <row r="83" spans="2:65" s="1" customFormat="1" ht="13.7" customHeight="1">
      <c r="B83" s="30"/>
      <c r="C83" s="26" t="s">
        <v>34</v>
      </c>
      <c r="D83" s="31"/>
      <c r="E83" s="31"/>
      <c r="F83" s="24" t="str">
        <f>IF(E18="","",E18)</f>
        <v xml:space="preserve"> </v>
      </c>
      <c r="G83" s="31"/>
      <c r="H83" s="31"/>
      <c r="I83" s="26" t="s">
        <v>42</v>
      </c>
      <c r="J83" s="28" t="str">
        <f>E24</f>
        <v xml:space="preserve"> </v>
      </c>
      <c r="K83" s="31"/>
      <c r="L83" s="34"/>
    </row>
    <row r="84" spans="2:65" s="1" customFormat="1" ht="10.35" customHeight="1">
      <c r="B84" s="30"/>
      <c r="C84" s="31"/>
      <c r="D84" s="31"/>
      <c r="E84" s="31"/>
      <c r="F84" s="31"/>
      <c r="G84" s="31"/>
      <c r="H84" s="31"/>
      <c r="I84" s="31"/>
      <c r="J84" s="31"/>
      <c r="K84" s="31"/>
      <c r="L84" s="34"/>
    </row>
    <row r="85" spans="2:65" s="9" customFormat="1" ht="29.25" customHeight="1">
      <c r="B85" s="134"/>
      <c r="C85" s="135" t="s">
        <v>127</v>
      </c>
      <c r="D85" s="136" t="s">
        <v>64</v>
      </c>
      <c r="E85" s="136" t="s">
        <v>60</v>
      </c>
      <c r="F85" s="136" t="s">
        <v>61</v>
      </c>
      <c r="G85" s="136" t="s">
        <v>128</v>
      </c>
      <c r="H85" s="136" t="s">
        <v>129</v>
      </c>
      <c r="I85" s="136" t="s">
        <v>130</v>
      </c>
      <c r="J85" s="136" t="s">
        <v>117</v>
      </c>
      <c r="K85" s="137" t="s">
        <v>131</v>
      </c>
      <c r="L85" s="138"/>
      <c r="M85" s="61" t="s">
        <v>35</v>
      </c>
      <c r="N85" s="62" t="s">
        <v>49</v>
      </c>
      <c r="O85" s="62" t="s">
        <v>132</v>
      </c>
      <c r="P85" s="62" t="s">
        <v>133</v>
      </c>
      <c r="Q85" s="62" t="s">
        <v>134</v>
      </c>
      <c r="R85" s="62" t="s">
        <v>135</v>
      </c>
      <c r="S85" s="62" t="s">
        <v>136</v>
      </c>
      <c r="T85" s="63" t="s">
        <v>137</v>
      </c>
    </row>
    <row r="86" spans="2:65" s="1" customFormat="1" ht="22.9" customHeight="1">
      <c r="B86" s="30"/>
      <c r="C86" s="68" t="s">
        <v>138</v>
      </c>
      <c r="D86" s="31"/>
      <c r="E86" s="31"/>
      <c r="F86" s="31"/>
      <c r="G86" s="31"/>
      <c r="H86" s="31"/>
      <c r="I86" s="31"/>
      <c r="J86" s="139">
        <f>BK86</f>
        <v>393780</v>
      </c>
      <c r="K86" s="31"/>
      <c r="L86" s="34"/>
      <c r="M86" s="64"/>
      <c r="N86" s="65"/>
      <c r="O86" s="65"/>
      <c r="P86" s="140">
        <f>P87</f>
        <v>74.537800000000004</v>
      </c>
      <c r="Q86" s="65"/>
      <c r="R86" s="140">
        <f>R87</f>
        <v>5.4450000000000002E-3</v>
      </c>
      <c r="S86" s="65"/>
      <c r="T86" s="141">
        <f>T87</f>
        <v>0</v>
      </c>
      <c r="AT86" s="15" t="s">
        <v>78</v>
      </c>
      <c r="AU86" s="15" t="s">
        <v>118</v>
      </c>
      <c r="BK86" s="142">
        <f>BK87</f>
        <v>393780</v>
      </c>
    </row>
    <row r="87" spans="2:65" s="10" customFormat="1" ht="25.9" customHeight="1">
      <c r="B87" s="143"/>
      <c r="C87" s="144"/>
      <c r="D87" s="145" t="s">
        <v>78</v>
      </c>
      <c r="E87" s="146" t="s">
        <v>139</v>
      </c>
      <c r="F87" s="146" t="s">
        <v>140</v>
      </c>
      <c r="G87" s="144"/>
      <c r="H87" s="144"/>
      <c r="I87" s="144"/>
      <c r="J87" s="147">
        <f>BK87</f>
        <v>393780</v>
      </c>
      <c r="K87" s="144"/>
      <c r="L87" s="148"/>
      <c r="M87" s="149"/>
      <c r="N87" s="150"/>
      <c r="O87" s="150"/>
      <c r="P87" s="151">
        <f>P88+P102+P106+P130+P139+P142</f>
        <v>74.537800000000004</v>
      </c>
      <c r="Q87" s="150"/>
      <c r="R87" s="151">
        <f>R88+R102+R106+R130+R139+R142</f>
        <v>5.4450000000000002E-3</v>
      </c>
      <c r="S87" s="150"/>
      <c r="T87" s="152">
        <f>T88+T102+T106+T130+T139+T142</f>
        <v>0</v>
      </c>
      <c r="AR87" s="153" t="s">
        <v>141</v>
      </c>
      <c r="AT87" s="154" t="s">
        <v>78</v>
      </c>
      <c r="AU87" s="154" t="s">
        <v>79</v>
      </c>
      <c r="AY87" s="153" t="s">
        <v>142</v>
      </c>
      <c r="BK87" s="155">
        <f>BK88+BK102+BK106+BK130+BK139+BK142</f>
        <v>393780</v>
      </c>
    </row>
    <row r="88" spans="2:65" s="10" customFormat="1" ht="22.9" customHeight="1">
      <c r="B88" s="143"/>
      <c r="C88" s="144"/>
      <c r="D88" s="145" t="s">
        <v>78</v>
      </c>
      <c r="E88" s="156" t="s">
        <v>143</v>
      </c>
      <c r="F88" s="156" t="s">
        <v>144</v>
      </c>
      <c r="G88" s="144"/>
      <c r="H88" s="144"/>
      <c r="I88" s="144"/>
      <c r="J88" s="157">
        <f>BK88</f>
        <v>95000</v>
      </c>
      <c r="K88" s="144"/>
      <c r="L88" s="148"/>
      <c r="M88" s="149"/>
      <c r="N88" s="150"/>
      <c r="O88" s="150"/>
      <c r="P88" s="151">
        <f>SUM(P89:P101)</f>
        <v>0</v>
      </c>
      <c r="Q88" s="150"/>
      <c r="R88" s="151">
        <f>SUM(R89:R101)</f>
        <v>0</v>
      </c>
      <c r="S88" s="150"/>
      <c r="T88" s="152">
        <f>SUM(T89:T101)</f>
        <v>0</v>
      </c>
      <c r="AR88" s="153" t="s">
        <v>141</v>
      </c>
      <c r="AT88" s="154" t="s">
        <v>78</v>
      </c>
      <c r="AU88" s="154" t="s">
        <v>87</v>
      </c>
      <c r="AY88" s="153" t="s">
        <v>142</v>
      </c>
      <c r="BK88" s="155">
        <f>SUM(BK89:BK101)</f>
        <v>95000</v>
      </c>
    </row>
    <row r="89" spans="2:65" s="1" customFormat="1" ht="16.5" customHeight="1">
      <c r="B89" s="30"/>
      <c r="C89" s="158" t="s">
        <v>87</v>
      </c>
      <c r="D89" s="158" t="s">
        <v>145</v>
      </c>
      <c r="E89" s="159" t="s">
        <v>146</v>
      </c>
      <c r="F89" s="160" t="s">
        <v>147</v>
      </c>
      <c r="G89" s="161" t="s">
        <v>148</v>
      </c>
      <c r="H89" s="162">
        <v>3</v>
      </c>
      <c r="I89" s="163">
        <v>3000</v>
      </c>
      <c r="J89" s="163">
        <f>ROUND(I89*H89,2)</f>
        <v>9000</v>
      </c>
      <c r="K89" s="160" t="s">
        <v>149</v>
      </c>
      <c r="L89" s="34"/>
      <c r="M89" s="56" t="s">
        <v>35</v>
      </c>
      <c r="N89" s="164" t="s">
        <v>50</v>
      </c>
      <c r="O89" s="165">
        <v>0</v>
      </c>
      <c r="P89" s="165">
        <f>O89*H89</f>
        <v>0</v>
      </c>
      <c r="Q89" s="165">
        <v>0</v>
      </c>
      <c r="R89" s="165">
        <f>Q89*H89</f>
        <v>0</v>
      </c>
      <c r="S89" s="165">
        <v>0</v>
      </c>
      <c r="T89" s="166">
        <f>S89*H89</f>
        <v>0</v>
      </c>
      <c r="AR89" s="15" t="s">
        <v>150</v>
      </c>
      <c r="AT89" s="15" t="s">
        <v>145</v>
      </c>
      <c r="AU89" s="15" t="s">
        <v>89</v>
      </c>
      <c r="AY89" s="15" t="s">
        <v>142</v>
      </c>
      <c r="BE89" s="167">
        <f>IF(N89="základní",J89,0)</f>
        <v>9000</v>
      </c>
      <c r="BF89" s="167">
        <f>IF(N89="snížená",J89,0)</f>
        <v>0</v>
      </c>
      <c r="BG89" s="167">
        <f>IF(N89="zákl. přenesená",J89,0)</f>
        <v>0</v>
      </c>
      <c r="BH89" s="167">
        <f>IF(N89="sníž. přenesená",J89,0)</f>
        <v>0</v>
      </c>
      <c r="BI89" s="167">
        <f>IF(N89="nulová",J89,0)</f>
        <v>0</v>
      </c>
      <c r="BJ89" s="15" t="s">
        <v>87</v>
      </c>
      <c r="BK89" s="167">
        <f>ROUND(I89*H89,2)</f>
        <v>9000</v>
      </c>
      <c r="BL89" s="15" t="s">
        <v>150</v>
      </c>
      <c r="BM89" s="15" t="s">
        <v>151</v>
      </c>
    </row>
    <row r="90" spans="2:65" s="1" customFormat="1" ht="16.5" customHeight="1">
      <c r="B90" s="30"/>
      <c r="C90" s="158" t="s">
        <v>89</v>
      </c>
      <c r="D90" s="158" t="s">
        <v>145</v>
      </c>
      <c r="E90" s="159" t="s">
        <v>152</v>
      </c>
      <c r="F90" s="160" t="s">
        <v>153</v>
      </c>
      <c r="G90" s="161" t="s">
        <v>148</v>
      </c>
      <c r="H90" s="162">
        <v>1</v>
      </c>
      <c r="I90" s="163">
        <v>15000</v>
      </c>
      <c r="J90" s="163">
        <f>ROUND(I90*H90,2)</f>
        <v>15000</v>
      </c>
      <c r="K90" s="160" t="s">
        <v>149</v>
      </c>
      <c r="L90" s="34"/>
      <c r="M90" s="56" t="s">
        <v>35</v>
      </c>
      <c r="N90" s="164" t="s">
        <v>50</v>
      </c>
      <c r="O90" s="165">
        <v>0</v>
      </c>
      <c r="P90" s="165">
        <f>O90*H90</f>
        <v>0</v>
      </c>
      <c r="Q90" s="165">
        <v>0</v>
      </c>
      <c r="R90" s="165">
        <f>Q90*H90</f>
        <v>0</v>
      </c>
      <c r="S90" s="165">
        <v>0</v>
      </c>
      <c r="T90" s="166">
        <f>S90*H90</f>
        <v>0</v>
      </c>
      <c r="AR90" s="15" t="s">
        <v>150</v>
      </c>
      <c r="AT90" s="15" t="s">
        <v>145</v>
      </c>
      <c r="AU90" s="15" t="s">
        <v>89</v>
      </c>
      <c r="AY90" s="15" t="s">
        <v>142</v>
      </c>
      <c r="BE90" s="167">
        <f>IF(N90="základní",J90,0)</f>
        <v>15000</v>
      </c>
      <c r="BF90" s="167">
        <f>IF(N90="snížená",J90,0)</f>
        <v>0</v>
      </c>
      <c r="BG90" s="167">
        <f>IF(N90="zákl. přenesená",J90,0)</f>
        <v>0</v>
      </c>
      <c r="BH90" s="167">
        <f>IF(N90="sníž. přenesená",J90,0)</f>
        <v>0</v>
      </c>
      <c r="BI90" s="167">
        <f>IF(N90="nulová",J90,0)</f>
        <v>0</v>
      </c>
      <c r="BJ90" s="15" t="s">
        <v>87</v>
      </c>
      <c r="BK90" s="167">
        <f>ROUND(I90*H90,2)</f>
        <v>15000</v>
      </c>
      <c r="BL90" s="15" t="s">
        <v>150</v>
      </c>
      <c r="BM90" s="15" t="s">
        <v>154</v>
      </c>
    </row>
    <row r="91" spans="2:65" s="11" customFormat="1" ht="11.25">
      <c r="B91" s="168"/>
      <c r="C91" s="169"/>
      <c r="D91" s="170" t="s">
        <v>155</v>
      </c>
      <c r="E91" s="171" t="s">
        <v>35</v>
      </c>
      <c r="F91" s="172" t="s">
        <v>156</v>
      </c>
      <c r="G91" s="169"/>
      <c r="H91" s="173">
        <v>1</v>
      </c>
      <c r="I91" s="169"/>
      <c r="J91" s="169"/>
      <c r="K91" s="169"/>
      <c r="L91" s="174"/>
      <c r="M91" s="175"/>
      <c r="N91" s="176"/>
      <c r="O91" s="176"/>
      <c r="P91" s="176"/>
      <c r="Q91" s="176"/>
      <c r="R91" s="176"/>
      <c r="S91" s="176"/>
      <c r="T91" s="177"/>
      <c r="AT91" s="178" t="s">
        <v>155</v>
      </c>
      <c r="AU91" s="178" t="s">
        <v>89</v>
      </c>
      <c r="AV91" s="11" t="s">
        <v>89</v>
      </c>
      <c r="AW91" s="11" t="s">
        <v>41</v>
      </c>
      <c r="AX91" s="11" t="s">
        <v>79</v>
      </c>
      <c r="AY91" s="178" t="s">
        <v>142</v>
      </c>
    </row>
    <row r="92" spans="2:65" s="1" customFormat="1" ht="16.5" customHeight="1">
      <c r="B92" s="30"/>
      <c r="C92" s="158" t="s">
        <v>157</v>
      </c>
      <c r="D92" s="158" t="s">
        <v>145</v>
      </c>
      <c r="E92" s="159" t="s">
        <v>158</v>
      </c>
      <c r="F92" s="160" t="s">
        <v>159</v>
      </c>
      <c r="G92" s="161" t="s">
        <v>148</v>
      </c>
      <c r="H92" s="162">
        <v>1</v>
      </c>
      <c r="I92" s="163">
        <v>8000</v>
      </c>
      <c r="J92" s="163">
        <f>ROUND(I92*H92,2)</f>
        <v>8000</v>
      </c>
      <c r="K92" s="160" t="s">
        <v>149</v>
      </c>
      <c r="L92" s="34"/>
      <c r="M92" s="56" t="s">
        <v>35</v>
      </c>
      <c r="N92" s="164" t="s">
        <v>50</v>
      </c>
      <c r="O92" s="165">
        <v>0</v>
      </c>
      <c r="P92" s="165">
        <f>O92*H92</f>
        <v>0</v>
      </c>
      <c r="Q92" s="165">
        <v>0</v>
      </c>
      <c r="R92" s="165">
        <f>Q92*H92</f>
        <v>0</v>
      </c>
      <c r="S92" s="165">
        <v>0</v>
      </c>
      <c r="T92" s="166">
        <f>S92*H92</f>
        <v>0</v>
      </c>
      <c r="AR92" s="15" t="s">
        <v>150</v>
      </c>
      <c r="AT92" s="15" t="s">
        <v>145</v>
      </c>
      <c r="AU92" s="15" t="s">
        <v>89</v>
      </c>
      <c r="AY92" s="15" t="s">
        <v>142</v>
      </c>
      <c r="BE92" s="167">
        <f>IF(N92="základní",J92,0)</f>
        <v>8000</v>
      </c>
      <c r="BF92" s="167">
        <f>IF(N92="snížená",J92,0)</f>
        <v>0</v>
      </c>
      <c r="BG92" s="167">
        <f>IF(N92="zákl. přenesená",J92,0)</f>
        <v>0</v>
      </c>
      <c r="BH92" s="167">
        <f>IF(N92="sníž. přenesená",J92,0)</f>
        <v>0</v>
      </c>
      <c r="BI92" s="167">
        <f>IF(N92="nulová",J92,0)</f>
        <v>0</v>
      </c>
      <c r="BJ92" s="15" t="s">
        <v>87</v>
      </c>
      <c r="BK92" s="167">
        <f>ROUND(I92*H92,2)</f>
        <v>8000</v>
      </c>
      <c r="BL92" s="15" t="s">
        <v>150</v>
      </c>
      <c r="BM92" s="15" t="s">
        <v>160</v>
      </c>
    </row>
    <row r="93" spans="2:65" s="11" customFormat="1" ht="11.25">
      <c r="B93" s="168"/>
      <c r="C93" s="169"/>
      <c r="D93" s="170" t="s">
        <v>155</v>
      </c>
      <c r="E93" s="171" t="s">
        <v>35</v>
      </c>
      <c r="F93" s="172" t="s">
        <v>161</v>
      </c>
      <c r="G93" s="169"/>
      <c r="H93" s="173">
        <v>1</v>
      </c>
      <c r="I93" s="169"/>
      <c r="J93" s="169"/>
      <c r="K93" s="169"/>
      <c r="L93" s="174"/>
      <c r="M93" s="175"/>
      <c r="N93" s="176"/>
      <c r="O93" s="176"/>
      <c r="P93" s="176"/>
      <c r="Q93" s="176"/>
      <c r="R93" s="176"/>
      <c r="S93" s="176"/>
      <c r="T93" s="177"/>
      <c r="AT93" s="178" t="s">
        <v>155</v>
      </c>
      <c r="AU93" s="178" t="s">
        <v>89</v>
      </c>
      <c r="AV93" s="11" t="s">
        <v>89</v>
      </c>
      <c r="AW93" s="11" t="s">
        <v>41</v>
      </c>
      <c r="AX93" s="11" t="s">
        <v>79</v>
      </c>
      <c r="AY93" s="178" t="s">
        <v>142</v>
      </c>
    </row>
    <row r="94" spans="2:65" s="1" customFormat="1" ht="16.5" customHeight="1">
      <c r="B94" s="30"/>
      <c r="C94" s="158" t="s">
        <v>162</v>
      </c>
      <c r="D94" s="158" t="s">
        <v>145</v>
      </c>
      <c r="E94" s="159" t="s">
        <v>163</v>
      </c>
      <c r="F94" s="160" t="s">
        <v>164</v>
      </c>
      <c r="G94" s="161" t="s">
        <v>148</v>
      </c>
      <c r="H94" s="162">
        <v>1</v>
      </c>
      <c r="I94" s="163">
        <v>30000</v>
      </c>
      <c r="J94" s="163">
        <f>ROUND(I94*H94,2)</f>
        <v>30000</v>
      </c>
      <c r="K94" s="160" t="s">
        <v>149</v>
      </c>
      <c r="L94" s="34"/>
      <c r="M94" s="56" t="s">
        <v>35</v>
      </c>
      <c r="N94" s="164" t="s">
        <v>50</v>
      </c>
      <c r="O94" s="165">
        <v>0</v>
      </c>
      <c r="P94" s="165">
        <f>O94*H94</f>
        <v>0</v>
      </c>
      <c r="Q94" s="165">
        <v>0</v>
      </c>
      <c r="R94" s="165">
        <f>Q94*H94</f>
        <v>0</v>
      </c>
      <c r="S94" s="165">
        <v>0</v>
      </c>
      <c r="T94" s="166">
        <f>S94*H94</f>
        <v>0</v>
      </c>
      <c r="AR94" s="15" t="s">
        <v>150</v>
      </c>
      <c r="AT94" s="15" t="s">
        <v>145</v>
      </c>
      <c r="AU94" s="15" t="s">
        <v>89</v>
      </c>
      <c r="AY94" s="15" t="s">
        <v>142</v>
      </c>
      <c r="BE94" s="167">
        <f>IF(N94="základní",J94,0)</f>
        <v>30000</v>
      </c>
      <c r="BF94" s="167">
        <f>IF(N94="snížená",J94,0)</f>
        <v>0</v>
      </c>
      <c r="BG94" s="167">
        <f>IF(N94="zákl. přenesená",J94,0)</f>
        <v>0</v>
      </c>
      <c r="BH94" s="167">
        <f>IF(N94="sníž. přenesená",J94,0)</f>
        <v>0</v>
      </c>
      <c r="BI94" s="167">
        <f>IF(N94="nulová",J94,0)</f>
        <v>0</v>
      </c>
      <c r="BJ94" s="15" t="s">
        <v>87</v>
      </c>
      <c r="BK94" s="167">
        <f>ROUND(I94*H94,2)</f>
        <v>30000</v>
      </c>
      <c r="BL94" s="15" t="s">
        <v>150</v>
      </c>
      <c r="BM94" s="15" t="s">
        <v>165</v>
      </c>
    </row>
    <row r="95" spans="2:65" s="11" customFormat="1" ht="11.25">
      <c r="B95" s="168"/>
      <c r="C95" s="169"/>
      <c r="D95" s="170" t="s">
        <v>155</v>
      </c>
      <c r="E95" s="171" t="s">
        <v>35</v>
      </c>
      <c r="F95" s="172" t="s">
        <v>166</v>
      </c>
      <c r="G95" s="169"/>
      <c r="H95" s="173">
        <v>1</v>
      </c>
      <c r="I95" s="169"/>
      <c r="J95" s="169"/>
      <c r="K95" s="169"/>
      <c r="L95" s="174"/>
      <c r="M95" s="175"/>
      <c r="N95" s="176"/>
      <c r="O95" s="176"/>
      <c r="P95" s="176"/>
      <c r="Q95" s="176"/>
      <c r="R95" s="176"/>
      <c r="S95" s="176"/>
      <c r="T95" s="177"/>
      <c r="AT95" s="178" t="s">
        <v>155</v>
      </c>
      <c r="AU95" s="178" t="s">
        <v>89</v>
      </c>
      <c r="AV95" s="11" t="s">
        <v>89</v>
      </c>
      <c r="AW95" s="11" t="s">
        <v>41</v>
      </c>
      <c r="AX95" s="11" t="s">
        <v>79</v>
      </c>
      <c r="AY95" s="178" t="s">
        <v>142</v>
      </c>
    </row>
    <row r="96" spans="2:65" s="1" customFormat="1" ht="16.5" customHeight="1">
      <c r="B96" s="30"/>
      <c r="C96" s="158" t="s">
        <v>141</v>
      </c>
      <c r="D96" s="158" t="s">
        <v>145</v>
      </c>
      <c r="E96" s="159" t="s">
        <v>167</v>
      </c>
      <c r="F96" s="160" t="s">
        <v>168</v>
      </c>
      <c r="G96" s="161" t="s">
        <v>148</v>
      </c>
      <c r="H96" s="162">
        <v>3</v>
      </c>
      <c r="I96" s="163">
        <v>9000</v>
      </c>
      <c r="J96" s="163">
        <f>ROUND(I96*H96,2)</f>
        <v>27000</v>
      </c>
      <c r="K96" s="160" t="s">
        <v>149</v>
      </c>
      <c r="L96" s="34"/>
      <c r="M96" s="56" t="s">
        <v>35</v>
      </c>
      <c r="N96" s="164" t="s">
        <v>50</v>
      </c>
      <c r="O96" s="165">
        <v>0</v>
      </c>
      <c r="P96" s="165">
        <f>O96*H96</f>
        <v>0</v>
      </c>
      <c r="Q96" s="165">
        <v>0</v>
      </c>
      <c r="R96" s="165">
        <f>Q96*H96</f>
        <v>0</v>
      </c>
      <c r="S96" s="165">
        <v>0</v>
      </c>
      <c r="T96" s="166">
        <f>S96*H96</f>
        <v>0</v>
      </c>
      <c r="AR96" s="15" t="s">
        <v>150</v>
      </c>
      <c r="AT96" s="15" t="s">
        <v>145</v>
      </c>
      <c r="AU96" s="15" t="s">
        <v>89</v>
      </c>
      <c r="AY96" s="15" t="s">
        <v>142</v>
      </c>
      <c r="BE96" s="167">
        <f>IF(N96="základní",J96,0)</f>
        <v>27000</v>
      </c>
      <c r="BF96" s="167">
        <f>IF(N96="snížená",J96,0)</f>
        <v>0</v>
      </c>
      <c r="BG96" s="167">
        <f>IF(N96="zákl. přenesená",J96,0)</f>
        <v>0</v>
      </c>
      <c r="BH96" s="167">
        <f>IF(N96="sníž. přenesená",J96,0)</f>
        <v>0</v>
      </c>
      <c r="BI96" s="167">
        <f>IF(N96="nulová",J96,0)</f>
        <v>0</v>
      </c>
      <c r="BJ96" s="15" t="s">
        <v>87</v>
      </c>
      <c r="BK96" s="167">
        <f>ROUND(I96*H96,2)</f>
        <v>27000</v>
      </c>
      <c r="BL96" s="15" t="s">
        <v>150</v>
      </c>
      <c r="BM96" s="15" t="s">
        <v>169</v>
      </c>
    </row>
    <row r="97" spans="2:65" s="11" customFormat="1" ht="11.25">
      <c r="B97" s="168"/>
      <c r="C97" s="169"/>
      <c r="D97" s="170" t="s">
        <v>155</v>
      </c>
      <c r="E97" s="171" t="s">
        <v>35</v>
      </c>
      <c r="F97" s="172" t="s">
        <v>170</v>
      </c>
      <c r="G97" s="169"/>
      <c r="H97" s="173">
        <v>1</v>
      </c>
      <c r="I97" s="169"/>
      <c r="J97" s="169"/>
      <c r="K97" s="169"/>
      <c r="L97" s="174"/>
      <c r="M97" s="175"/>
      <c r="N97" s="176"/>
      <c r="O97" s="176"/>
      <c r="P97" s="176"/>
      <c r="Q97" s="176"/>
      <c r="R97" s="176"/>
      <c r="S97" s="176"/>
      <c r="T97" s="177"/>
      <c r="AT97" s="178" t="s">
        <v>155</v>
      </c>
      <c r="AU97" s="178" t="s">
        <v>89</v>
      </c>
      <c r="AV97" s="11" t="s">
        <v>89</v>
      </c>
      <c r="AW97" s="11" t="s">
        <v>41</v>
      </c>
      <c r="AX97" s="11" t="s">
        <v>79</v>
      </c>
      <c r="AY97" s="178" t="s">
        <v>142</v>
      </c>
    </row>
    <row r="98" spans="2:65" s="11" customFormat="1" ht="11.25">
      <c r="B98" s="168"/>
      <c r="C98" s="169"/>
      <c r="D98" s="170" t="s">
        <v>155</v>
      </c>
      <c r="E98" s="171" t="s">
        <v>35</v>
      </c>
      <c r="F98" s="172" t="s">
        <v>171</v>
      </c>
      <c r="G98" s="169"/>
      <c r="H98" s="173">
        <v>1</v>
      </c>
      <c r="I98" s="169"/>
      <c r="J98" s="169"/>
      <c r="K98" s="169"/>
      <c r="L98" s="174"/>
      <c r="M98" s="175"/>
      <c r="N98" s="176"/>
      <c r="O98" s="176"/>
      <c r="P98" s="176"/>
      <c r="Q98" s="176"/>
      <c r="R98" s="176"/>
      <c r="S98" s="176"/>
      <c r="T98" s="177"/>
      <c r="AT98" s="178" t="s">
        <v>155</v>
      </c>
      <c r="AU98" s="178" t="s">
        <v>89</v>
      </c>
      <c r="AV98" s="11" t="s">
        <v>89</v>
      </c>
      <c r="AW98" s="11" t="s">
        <v>41</v>
      </c>
      <c r="AX98" s="11" t="s">
        <v>79</v>
      </c>
      <c r="AY98" s="178" t="s">
        <v>142</v>
      </c>
    </row>
    <row r="99" spans="2:65" s="11" customFormat="1" ht="11.25">
      <c r="B99" s="168"/>
      <c r="C99" s="169"/>
      <c r="D99" s="170" t="s">
        <v>155</v>
      </c>
      <c r="E99" s="171" t="s">
        <v>35</v>
      </c>
      <c r="F99" s="172" t="s">
        <v>172</v>
      </c>
      <c r="G99" s="169"/>
      <c r="H99" s="173">
        <v>1</v>
      </c>
      <c r="I99" s="169"/>
      <c r="J99" s="169"/>
      <c r="K99" s="169"/>
      <c r="L99" s="174"/>
      <c r="M99" s="175"/>
      <c r="N99" s="176"/>
      <c r="O99" s="176"/>
      <c r="P99" s="176"/>
      <c r="Q99" s="176"/>
      <c r="R99" s="176"/>
      <c r="S99" s="176"/>
      <c r="T99" s="177"/>
      <c r="AT99" s="178" t="s">
        <v>155</v>
      </c>
      <c r="AU99" s="178" t="s">
        <v>89</v>
      </c>
      <c r="AV99" s="11" t="s">
        <v>89</v>
      </c>
      <c r="AW99" s="11" t="s">
        <v>41</v>
      </c>
      <c r="AX99" s="11" t="s">
        <v>79</v>
      </c>
      <c r="AY99" s="178" t="s">
        <v>142</v>
      </c>
    </row>
    <row r="100" spans="2:65" s="1" customFormat="1" ht="16.5" customHeight="1">
      <c r="B100" s="30"/>
      <c r="C100" s="158" t="s">
        <v>173</v>
      </c>
      <c r="D100" s="158" t="s">
        <v>145</v>
      </c>
      <c r="E100" s="159" t="s">
        <v>174</v>
      </c>
      <c r="F100" s="160" t="s">
        <v>175</v>
      </c>
      <c r="G100" s="161" t="s">
        <v>148</v>
      </c>
      <c r="H100" s="162">
        <v>1</v>
      </c>
      <c r="I100" s="163">
        <v>6000</v>
      </c>
      <c r="J100" s="163">
        <f>ROUND(I100*H100,2)</f>
        <v>6000</v>
      </c>
      <c r="K100" s="160" t="s">
        <v>149</v>
      </c>
      <c r="L100" s="34"/>
      <c r="M100" s="56" t="s">
        <v>35</v>
      </c>
      <c r="N100" s="164" t="s">
        <v>50</v>
      </c>
      <c r="O100" s="165">
        <v>0</v>
      </c>
      <c r="P100" s="165">
        <f>O100*H100</f>
        <v>0</v>
      </c>
      <c r="Q100" s="165">
        <v>0</v>
      </c>
      <c r="R100" s="165">
        <f>Q100*H100</f>
        <v>0</v>
      </c>
      <c r="S100" s="165">
        <v>0</v>
      </c>
      <c r="T100" s="166">
        <f>S100*H100</f>
        <v>0</v>
      </c>
      <c r="AR100" s="15" t="s">
        <v>150</v>
      </c>
      <c r="AT100" s="15" t="s">
        <v>145</v>
      </c>
      <c r="AU100" s="15" t="s">
        <v>89</v>
      </c>
      <c r="AY100" s="15" t="s">
        <v>142</v>
      </c>
      <c r="BE100" s="167">
        <f>IF(N100="základní",J100,0)</f>
        <v>6000</v>
      </c>
      <c r="BF100" s="167">
        <f>IF(N100="snížená",J100,0)</f>
        <v>0</v>
      </c>
      <c r="BG100" s="167">
        <f>IF(N100="zákl. přenesená",J100,0)</f>
        <v>0</v>
      </c>
      <c r="BH100" s="167">
        <f>IF(N100="sníž. přenesená",J100,0)</f>
        <v>0</v>
      </c>
      <c r="BI100" s="167">
        <f>IF(N100="nulová",J100,0)</f>
        <v>0</v>
      </c>
      <c r="BJ100" s="15" t="s">
        <v>87</v>
      </c>
      <c r="BK100" s="167">
        <f>ROUND(I100*H100,2)</f>
        <v>6000</v>
      </c>
      <c r="BL100" s="15" t="s">
        <v>150</v>
      </c>
      <c r="BM100" s="15" t="s">
        <v>176</v>
      </c>
    </row>
    <row r="101" spans="2:65" s="11" customFormat="1" ht="11.25">
      <c r="B101" s="168"/>
      <c r="C101" s="169"/>
      <c r="D101" s="170" t="s">
        <v>155</v>
      </c>
      <c r="E101" s="171" t="s">
        <v>35</v>
      </c>
      <c r="F101" s="172" t="s">
        <v>177</v>
      </c>
      <c r="G101" s="169"/>
      <c r="H101" s="173">
        <v>1</v>
      </c>
      <c r="I101" s="169"/>
      <c r="J101" s="169"/>
      <c r="K101" s="169"/>
      <c r="L101" s="174"/>
      <c r="M101" s="175"/>
      <c r="N101" s="176"/>
      <c r="O101" s="176"/>
      <c r="P101" s="176"/>
      <c r="Q101" s="176"/>
      <c r="R101" s="176"/>
      <c r="S101" s="176"/>
      <c r="T101" s="177"/>
      <c r="AT101" s="178" t="s">
        <v>155</v>
      </c>
      <c r="AU101" s="178" t="s">
        <v>89</v>
      </c>
      <c r="AV101" s="11" t="s">
        <v>89</v>
      </c>
      <c r="AW101" s="11" t="s">
        <v>41</v>
      </c>
      <c r="AX101" s="11" t="s">
        <v>79</v>
      </c>
      <c r="AY101" s="178" t="s">
        <v>142</v>
      </c>
    </row>
    <row r="102" spans="2:65" s="10" customFormat="1" ht="22.9" customHeight="1">
      <c r="B102" s="143"/>
      <c r="C102" s="144"/>
      <c r="D102" s="145" t="s">
        <v>78</v>
      </c>
      <c r="E102" s="156" t="s">
        <v>178</v>
      </c>
      <c r="F102" s="156" t="s">
        <v>179</v>
      </c>
      <c r="G102" s="144"/>
      <c r="H102" s="144"/>
      <c r="I102" s="144"/>
      <c r="J102" s="157">
        <f>BK102</f>
        <v>40000</v>
      </c>
      <c r="K102" s="144"/>
      <c r="L102" s="148"/>
      <c r="M102" s="149"/>
      <c r="N102" s="150"/>
      <c r="O102" s="150"/>
      <c r="P102" s="151">
        <f>SUM(P103:P105)</f>
        <v>0</v>
      </c>
      <c r="Q102" s="150"/>
      <c r="R102" s="151">
        <f>SUM(R103:R105)</f>
        <v>0</v>
      </c>
      <c r="S102" s="150"/>
      <c r="T102" s="152">
        <f>SUM(T103:T105)</f>
        <v>0</v>
      </c>
      <c r="AR102" s="153" t="s">
        <v>141</v>
      </c>
      <c r="AT102" s="154" t="s">
        <v>78</v>
      </c>
      <c r="AU102" s="154" t="s">
        <v>87</v>
      </c>
      <c r="AY102" s="153" t="s">
        <v>142</v>
      </c>
      <c r="BK102" s="155">
        <f>SUM(BK103:BK105)</f>
        <v>40000</v>
      </c>
    </row>
    <row r="103" spans="2:65" s="1" customFormat="1" ht="16.5" customHeight="1">
      <c r="B103" s="30"/>
      <c r="C103" s="158" t="s">
        <v>180</v>
      </c>
      <c r="D103" s="158" t="s">
        <v>145</v>
      </c>
      <c r="E103" s="159" t="s">
        <v>181</v>
      </c>
      <c r="F103" s="160" t="s">
        <v>179</v>
      </c>
      <c r="G103" s="161" t="s">
        <v>148</v>
      </c>
      <c r="H103" s="162">
        <v>1</v>
      </c>
      <c r="I103" s="163">
        <v>20000</v>
      </c>
      <c r="J103" s="163">
        <f>ROUND(I103*H103,2)</f>
        <v>20000</v>
      </c>
      <c r="K103" s="160" t="s">
        <v>149</v>
      </c>
      <c r="L103" s="34"/>
      <c r="M103" s="56" t="s">
        <v>35</v>
      </c>
      <c r="N103" s="164" t="s">
        <v>50</v>
      </c>
      <c r="O103" s="165">
        <v>0</v>
      </c>
      <c r="P103" s="165">
        <f>O103*H103</f>
        <v>0</v>
      </c>
      <c r="Q103" s="165">
        <v>0</v>
      </c>
      <c r="R103" s="165">
        <f>Q103*H103</f>
        <v>0</v>
      </c>
      <c r="S103" s="165">
        <v>0</v>
      </c>
      <c r="T103" s="166">
        <f>S103*H103</f>
        <v>0</v>
      </c>
      <c r="AR103" s="15" t="s">
        <v>150</v>
      </c>
      <c r="AT103" s="15" t="s">
        <v>145</v>
      </c>
      <c r="AU103" s="15" t="s">
        <v>89</v>
      </c>
      <c r="AY103" s="15" t="s">
        <v>142</v>
      </c>
      <c r="BE103" s="167">
        <f>IF(N103="základní",J103,0)</f>
        <v>20000</v>
      </c>
      <c r="BF103" s="167">
        <f>IF(N103="snížená",J103,0)</f>
        <v>0</v>
      </c>
      <c r="BG103" s="167">
        <f>IF(N103="zákl. přenesená",J103,0)</f>
        <v>0</v>
      </c>
      <c r="BH103" s="167">
        <f>IF(N103="sníž. přenesená",J103,0)</f>
        <v>0</v>
      </c>
      <c r="BI103" s="167">
        <f>IF(N103="nulová",J103,0)</f>
        <v>0</v>
      </c>
      <c r="BJ103" s="15" t="s">
        <v>87</v>
      </c>
      <c r="BK103" s="167">
        <f>ROUND(I103*H103,2)</f>
        <v>20000</v>
      </c>
      <c r="BL103" s="15" t="s">
        <v>150</v>
      </c>
      <c r="BM103" s="15" t="s">
        <v>182</v>
      </c>
    </row>
    <row r="104" spans="2:65" s="1" customFormat="1" ht="16.5" customHeight="1">
      <c r="B104" s="30"/>
      <c r="C104" s="158" t="s">
        <v>183</v>
      </c>
      <c r="D104" s="158" t="s">
        <v>145</v>
      </c>
      <c r="E104" s="159" t="s">
        <v>184</v>
      </c>
      <c r="F104" s="160" t="s">
        <v>185</v>
      </c>
      <c r="G104" s="161" t="s">
        <v>148</v>
      </c>
      <c r="H104" s="162">
        <v>1</v>
      </c>
      <c r="I104" s="163">
        <v>20000</v>
      </c>
      <c r="J104" s="163">
        <f>ROUND(I104*H104,2)</f>
        <v>20000</v>
      </c>
      <c r="K104" s="160" t="s">
        <v>149</v>
      </c>
      <c r="L104" s="34"/>
      <c r="M104" s="56" t="s">
        <v>35</v>
      </c>
      <c r="N104" s="164" t="s">
        <v>50</v>
      </c>
      <c r="O104" s="165">
        <v>0</v>
      </c>
      <c r="P104" s="165">
        <f>O104*H104</f>
        <v>0</v>
      </c>
      <c r="Q104" s="165">
        <v>0</v>
      </c>
      <c r="R104" s="165">
        <f>Q104*H104</f>
        <v>0</v>
      </c>
      <c r="S104" s="165">
        <v>0</v>
      </c>
      <c r="T104" s="166">
        <f>S104*H104</f>
        <v>0</v>
      </c>
      <c r="AR104" s="15" t="s">
        <v>150</v>
      </c>
      <c r="AT104" s="15" t="s">
        <v>145</v>
      </c>
      <c r="AU104" s="15" t="s">
        <v>89</v>
      </c>
      <c r="AY104" s="15" t="s">
        <v>142</v>
      </c>
      <c r="BE104" s="167">
        <f>IF(N104="základní",J104,0)</f>
        <v>20000</v>
      </c>
      <c r="BF104" s="167">
        <f>IF(N104="snížená",J104,0)</f>
        <v>0</v>
      </c>
      <c r="BG104" s="167">
        <f>IF(N104="zákl. přenesená",J104,0)</f>
        <v>0</v>
      </c>
      <c r="BH104" s="167">
        <f>IF(N104="sníž. přenesená",J104,0)</f>
        <v>0</v>
      </c>
      <c r="BI104" s="167">
        <f>IF(N104="nulová",J104,0)</f>
        <v>0</v>
      </c>
      <c r="BJ104" s="15" t="s">
        <v>87</v>
      </c>
      <c r="BK104" s="167">
        <f>ROUND(I104*H104,2)</f>
        <v>20000</v>
      </c>
      <c r="BL104" s="15" t="s">
        <v>150</v>
      </c>
      <c r="BM104" s="15" t="s">
        <v>186</v>
      </c>
    </row>
    <row r="105" spans="2:65" s="11" customFormat="1" ht="22.5">
      <c r="B105" s="168"/>
      <c r="C105" s="169"/>
      <c r="D105" s="170" t="s">
        <v>155</v>
      </c>
      <c r="E105" s="171" t="s">
        <v>35</v>
      </c>
      <c r="F105" s="172" t="s">
        <v>187</v>
      </c>
      <c r="G105" s="169"/>
      <c r="H105" s="173">
        <v>1</v>
      </c>
      <c r="I105" s="169"/>
      <c r="J105" s="169"/>
      <c r="K105" s="169"/>
      <c r="L105" s="174"/>
      <c r="M105" s="175"/>
      <c r="N105" s="176"/>
      <c r="O105" s="176"/>
      <c r="P105" s="176"/>
      <c r="Q105" s="176"/>
      <c r="R105" s="176"/>
      <c r="S105" s="176"/>
      <c r="T105" s="177"/>
      <c r="AT105" s="178" t="s">
        <v>155</v>
      </c>
      <c r="AU105" s="178" t="s">
        <v>89</v>
      </c>
      <c r="AV105" s="11" t="s">
        <v>89</v>
      </c>
      <c r="AW105" s="11" t="s">
        <v>41</v>
      </c>
      <c r="AX105" s="11" t="s">
        <v>79</v>
      </c>
      <c r="AY105" s="178" t="s">
        <v>142</v>
      </c>
    </row>
    <row r="106" spans="2:65" s="10" customFormat="1" ht="22.9" customHeight="1">
      <c r="B106" s="143"/>
      <c r="C106" s="144"/>
      <c r="D106" s="145" t="s">
        <v>78</v>
      </c>
      <c r="E106" s="156" t="s">
        <v>188</v>
      </c>
      <c r="F106" s="156" t="s">
        <v>189</v>
      </c>
      <c r="G106" s="144"/>
      <c r="H106" s="144"/>
      <c r="I106" s="144"/>
      <c r="J106" s="157">
        <f>BK106</f>
        <v>198480</v>
      </c>
      <c r="K106" s="144"/>
      <c r="L106" s="148"/>
      <c r="M106" s="149"/>
      <c r="N106" s="150"/>
      <c r="O106" s="150"/>
      <c r="P106" s="151">
        <f>SUM(P107:P129)</f>
        <v>71.954999999999998</v>
      </c>
      <c r="Q106" s="150"/>
      <c r="R106" s="151">
        <f>SUM(R107:R129)</f>
        <v>0</v>
      </c>
      <c r="S106" s="150"/>
      <c r="T106" s="152">
        <f>SUM(T107:T129)</f>
        <v>0</v>
      </c>
      <c r="AR106" s="153" t="s">
        <v>141</v>
      </c>
      <c r="AT106" s="154" t="s">
        <v>78</v>
      </c>
      <c r="AU106" s="154" t="s">
        <v>87</v>
      </c>
      <c r="AY106" s="153" t="s">
        <v>142</v>
      </c>
      <c r="BK106" s="155">
        <f>SUM(BK107:BK129)</f>
        <v>198480</v>
      </c>
    </row>
    <row r="107" spans="2:65" s="1" customFormat="1" ht="16.5" customHeight="1">
      <c r="B107" s="30"/>
      <c r="C107" s="158" t="s">
        <v>190</v>
      </c>
      <c r="D107" s="158" t="s">
        <v>145</v>
      </c>
      <c r="E107" s="159" t="s">
        <v>191</v>
      </c>
      <c r="F107" s="160" t="s">
        <v>189</v>
      </c>
      <c r="G107" s="161" t="s">
        <v>148</v>
      </c>
      <c r="H107" s="162">
        <v>1</v>
      </c>
      <c r="I107" s="163">
        <v>5000</v>
      </c>
      <c r="J107" s="163">
        <f>ROUND(I107*H107,2)</f>
        <v>5000</v>
      </c>
      <c r="K107" s="160" t="s">
        <v>149</v>
      </c>
      <c r="L107" s="34"/>
      <c r="M107" s="56" t="s">
        <v>35</v>
      </c>
      <c r="N107" s="164" t="s">
        <v>50</v>
      </c>
      <c r="O107" s="165">
        <v>0</v>
      </c>
      <c r="P107" s="165">
        <f>O107*H107</f>
        <v>0</v>
      </c>
      <c r="Q107" s="165">
        <v>0</v>
      </c>
      <c r="R107" s="165">
        <f>Q107*H107</f>
        <v>0</v>
      </c>
      <c r="S107" s="165">
        <v>0</v>
      </c>
      <c r="T107" s="166">
        <f>S107*H107</f>
        <v>0</v>
      </c>
      <c r="AR107" s="15" t="s">
        <v>150</v>
      </c>
      <c r="AT107" s="15" t="s">
        <v>145</v>
      </c>
      <c r="AU107" s="15" t="s">
        <v>89</v>
      </c>
      <c r="AY107" s="15" t="s">
        <v>142</v>
      </c>
      <c r="BE107" s="167">
        <f>IF(N107="základní",J107,0)</f>
        <v>5000</v>
      </c>
      <c r="BF107" s="167">
        <f>IF(N107="snížená",J107,0)</f>
        <v>0</v>
      </c>
      <c r="BG107" s="167">
        <f>IF(N107="zákl. přenesená",J107,0)</f>
        <v>0</v>
      </c>
      <c r="BH107" s="167">
        <f>IF(N107="sníž. přenesená",J107,0)</f>
        <v>0</v>
      </c>
      <c r="BI107" s="167">
        <f>IF(N107="nulová",J107,0)</f>
        <v>0</v>
      </c>
      <c r="BJ107" s="15" t="s">
        <v>87</v>
      </c>
      <c r="BK107" s="167">
        <f>ROUND(I107*H107,2)</f>
        <v>5000</v>
      </c>
      <c r="BL107" s="15" t="s">
        <v>150</v>
      </c>
      <c r="BM107" s="15" t="s">
        <v>192</v>
      </c>
    </row>
    <row r="108" spans="2:65" s="11" customFormat="1" ht="11.25">
      <c r="B108" s="168"/>
      <c r="C108" s="169"/>
      <c r="D108" s="170" t="s">
        <v>155</v>
      </c>
      <c r="E108" s="171" t="s">
        <v>35</v>
      </c>
      <c r="F108" s="172" t="s">
        <v>193</v>
      </c>
      <c r="G108" s="169"/>
      <c r="H108" s="173">
        <v>1</v>
      </c>
      <c r="I108" s="169"/>
      <c r="J108" s="169"/>
      <c r="K108" s="169"/>
      <c r="L108" s="174"/>
      <c r="M108" s="175"/>
      <c r="N108" s="176"/>
      <c r="O108" s="176"/>
      <c r="P108" s="176"/>
      <c r="Q108" s="176"/>
      <c r="R108" s="176"/>
      <c r="S108" s="176"/>
      <c r="T108" s="177"/>
      <c r="AT108" s="178" t="s">
        <v>155</v>
      </c>
      <c r="AU108" s="178" t="s">
        <v>89</v>
      </c>
      <c r="AV108" s="11" t="s">
        <v>89</v>
      </c>
      <c r="AW108" s="11" t="s">
        <v>41</v>
      </c>
      <c r="AX108" s="11" t="s">
        <v>79</v>
      </c>
      <c r="AY108" s="178" t="s">
        <v>142</v>
      </c>
    </row>
    <row r="109" spans="2:65" s="1" customFormat="1" ht="16.5" customHeight="1">
      <c r="B109" s="30"/>
      <c r="C109" s="158" t="s">
        <v>194</v>
      </c>
      <c r="D109" s="158" t="s">
        <v>145</v>
      </c>
      <c r="E109" s="159" t="s">
        <v>195</v>
      </c>
      <c r="F109" s="160" t="s">
        <v>196</v>
      </c>
      <c r="G109" s="161" t="s">
        <v>148</v>
      </c>
      <c r="H109" s="162">
        <v>1</v>
      </c>
      <c r="I109" s="163">
        <v>15000</v>
      </c>
      <c r="J109" s="163">
        <f>ROUND(I109*H109,2)</f>
        <v>15000</v>
      </c>
      <c r="K109" s="160" t="s">
        <v>149</v>
      </c>
      <c r="L109" s="34"/>
      <c r="M109" s="56" t="s">
        <v>35</v>
      </c>
      <c r="N109" s="164" t="s">
        <v>50</v>
      </c>
      <c r="O109" s="165">
        <v>0</v>
      </c>
      <c r="P109" s="165">
        <f>O109*H109</f>
        <v>0</v>
      </c>
      <c r="Q109" s="165">
        <v>0</v>
      </c>
      <c r="R109" s="165">
        <f>Q109*H109</f>
        <v>0</v>
      </c>
      <c r="S109" s="165">
        <v>0</v>
      </c>
      <c r="T109" s="166">
        <f>S109*H109</f>
        <v>0</v>
      </c>
      <c r="AR109" s="15" t="s">
        <v>150</v>
      </c>
      <c r="AT109" s="15" t="s">
        <v>145</v>
      </c>
      <c r="AU109" s="15" t="s">
        <v>89</v>
      </c>
      <c r="AY109" s="15" t="s">
        <v>142</v>
      </c>
      <c r="BE109" s="167">
        <f>IF(N109="základní",J109,0)</f>
        <v>15000</v>
      </c>
      <c r="BF109" s="167">
        <f>IF(N109="snížená",J109,0)</f>
        <v>0</v>
      </c>
      <c r="BG109" s="167">
        <f>IF(N109="zákl. přenesená",J109,0)</f>
        <v>0</v>
      </c>
      <c r="BH109" s="167">
        <f>IF(N109="sníž. přenesená",J109,0)</f>
        <v>0</v>
      </c>
      <c r="BI109" s="167">
        <f>IF(N109="nulová",J109,0)</f>
        <v>0</v>
      </c>
      <c r="BJ109" s="15" t="s">
        <v>87</v>
      </c>
      <c r="BK109" s="167">
        <f>ROUND(I109*H109,2)</f>
        <v>15000</v>
      </c>
      <c r="BL109" s="15" t="s">
        <v>150</v>
      </c>
      <c r="BM109" s="15" t="s">
        <v>197</v>
      </c>
    </row>
    <row r="110" spans="2:65" s="1" customFormat="1" ht="16.5" customHeight="1">
      <c r="B110" s="30"/>
      <c r="C110" s="158" t="s">
        <v>198</v>
      </c>
      <c r="D110" s="158" t="s">
        <v>145</v>
      </c>
      <c r="E110" s="159" t="s">
        <v>199</v>
      </c>
      <c r="F110" s="160" t="s">
        <v>200</v>
      </c>
      <c r="G110" s="161" t="s">
        <v>148</v>
      </c>
      <c r="H110" s="162">
        <v>1</v>
      </c>
      <c r="I110" s="163">
        <v>12000</v>
      </c>
      <c r="J110" s="163">
        <f>ROUND(I110*H110,2)</f>
        <v>12000</v>
      </c>
      <c r="K110" s="160" t="s">
        <v>35</v>
      </c>
      <c r="L110" s="34"/>
      <c r="M110" s="56" t="s">
        <v>35</v>
      </c>
      <c r="N110" s="164" t="s">
        <v>50</v>
      </c>
      <c r="O110" s="165">
        <v>0</v>
      </c>
      <c r="P110" s="165">
        <f>O110*H110</f>
        <v>0</v>
      </c>
      <c r="Q110" s="165">
        <v>0</v>
      </c>
      <c r="R110" s="165">
        <f>Q110*H110</f>
        <v>0</v>
      </c>
      <c r="S110" s="165">
        <v>0</v>
      </c>
      <c r="T110" s="166">
        <f>S110*H110</f>
        <v>0</v>
      </c>
      <c r="AR110" s="15" t="s">
        <v>150</v>
      </c>
      <c r="AT110" s="15" t="s">
        <v>145</v>
      </c>
      <c r="AU110" s="15" t="s">
        <v>89</v>
      </c>
      <c r="AY110" s="15" t="s">
        <v>142</v>
      </c>
      <c r="BE110" s="167">
        <f>IF(N110="základní",J110,0)</f>
        <v>12000</v>
      </c>
      <c r="BF110" s="167">
        <f>IF(N110="snížená",J110,0)</f>
        <v>0</v>
      </c>
      <c r="BG110" s="167">
        <f>IF(N110="zákl. přenesená",J110,0)</f>
        <v>0</v>
      </c>
      <c r="BH110" s="167">
        <f>IF(N110="sníž. přenesená",J110,0)</f>
        <v>0</v>
      </c>
      <c r="BI110" s="167">
        <f>IF(N110="nulová",J110,0)</f>
        <v>0</v>
      </c>
      <c r="BJ110" s="15" t="s">
        <v>87</v>
      </c>
      <c r="BK110" s="167">
        <f>ROUND(I110*H110,2)</f>
        <v>12000</v>
      </c>
      <c r="BL110" s="15" t="s">
        <v>150</v>
      </c>
      <c r="BM110" s="15" t="s">
        <v>201</v>
      </c>
    </row>
    <row r="111" spans="2:65" s="11" customFormat="1" ht="11.25">
      <c r="B111" s="168"/>
      <c r="C111" s="169"/>
      <c r="D111" s="170" t="s">
        <v>155</v>
      </c>
      <c r="E111" s="171" t="s">
        <v>35</v>
      </c>
      <c r="F111" s="172" t="s">
        <v>202</v>
      </c>
      <c r="G111" s="169"/>
      <c r="H111" s="173">
        <v>1</v>
      </c>
      <c r="I111" s="169"/>
      <c r="J111" s="169"/>
      <c r="K111" s="169"/>
      <c r="L111" s="174"/>
      <c r="M111" s="175"/>
      <c r="N111" s="176"/>
      <c r="O111" s="176"/>
      <c r="P111" s="176"/>
      <c r="Q111" s="176"/>
      <c r="R111" s="176"/>
      <c r="S111" s="176"/>
      <c r="T111" s="177"/>
      <c r="AT111" s="178" t="s">
        <v>155</v>
      </c>
      <c r="AU111" s="178" t="s">
        <v>89</v>
      </c>
      <c r="AV111" s="11" t="s">
        <v>89</v>
      </c>
      <c r="AW111" s="11" t="s">
        <v>41</v>
      </c>
      <c r="AX111" s="11" t="s">
        <v>79</v>
      </c>
      <c r="AY111" s="178" t="s">
        <v>142</v>
      </c>
    </row>
    <row r="112" spans="2:65" s="1" customFormat="1" ht="16.5" customHeight="1">
      <c r="B112" s="30"/>
      <c r="C112" s="158" t="s">
        <v>203</v>
      </c>
      <c r="D112" s="158" t="s">
        <v>145</v>
      </c>
      <c r="E112" s="159" t="s">
        <v>204</v>
      </c>
      <c r="F112" s="160" t="s">
        <v>205</v>
      </c>
      <c r="G112" s="161" t="s">
        <v>148</v>
      </c>
      <c r="H112" s="162">
        <v>1</v>
      </c>
      <c r="I112" s="163">
        <v>12000</v>
      </c>
      <c r="J112" s="163">
        <f>ROUND(I112*H112,2)</f>
        <v>12000</v>
      </c>
      <c r="K112" s="160" t="s">
        <v>35</v>
      </c>
      <c r="L112" s="34"/>
      <c r="M112" s="56" t="s">
        <v>35</v>
      </c>
      <c r="N112" s="164" t="s">
        <v>50</v>
      </c>
      <c r="O112" s="165">
        <v>0</v>
      </c>
      <c r="P112" s="165">
        <f>O112*H112</f>
        <v>0</v>
      </c>
      <c r="Q112" s="165">
        <v>0</v>
      </c>
      <c r="R112" s="165">
        <f>Q112*H112</f>
        <v>0</v>
      </c>
      <c r="S112" s="165">
        <v>0</v>
      </c>
      <c r="T112" s="166">
        <f>S112*H112</f>
        <v>0</v>
      </c>
      <c r="AR112" s="15" t="s">
        <v>150</v>
      </c>
      <c r="AT112" s="15" t="s">
        <v>145</v>
      </c>
      <c r="AU112" s="15" t="s">
        <v>89</v>
      </c>
      <c r="AY112" s="15" t="s">
        <v>142</v>
      </c>
      <c r="BE112" s="167">
        <f>IF(N112="základní",J112,0)</f>
        <v>12000</v>
      </c>
      <c r="BF112" s="167">
        <f>IF(N112="snížená",J112,0)</f>
        <v>0</v>
      </c>
      <c r="BG112" s="167">
        <f>IF(N112="zákl. přenesená",J112,0)</f>
        <v>0</v>
      </c>
      <c r="BH112" s="167">
        <f>IF(N112="sníž. přenesená",J112,0)</f>
        <v>0</v>
      </c>
      <c r="BI112" s="167">
        <f>IF(N112="nulová",J112,0)</f>
        <v>0</v>
      </c>
      <c r="BJ112" s="15" t="s">
        <v>87</v>
      </c>
      <c r="BK112" s="167">
        <f>ROUND(I112*H112,2)</f>
        <v>12000</v>
      </c>
      <c r="BL112" s="15" t="s">
        <v>150</v>
      </c>
      <c r="BM112" s="15" t="s">
        <v>206</v>
      </c>
    </row>
    <row r="113" spans="2:65" s="1" customFormat="1" ht="16.5" customHeight="1">
      <c r="B113" s="30"/>
      <c r="C113" s="158" t="s">
        <v>207</v>
      </c>
      <c r="D113" s="158" t="s">
        <v>145</v>
      </c>
      <c r="E113" s="159" t="s">
        <v>208</v>
      </c>
      <c r="F113" s="160" t="s">
        <v>209</v>
      </c>
      <c r="G113" s="161" t="s">
        <v>148</v>
      </c>
      <c r="H113" s="162">
        <v>1</v>
      </c>
      <c r="I113" s="163">
        <v>5000</v>
      </c>
      <c r="J113" s="163">
        <f>ROUND(I113*H113,2)</f>
        <v>5000</v>
      </c>
      <c r="K113" s="160" t="s">
        <v>35</v>
      </c>
      <c r="L113" s="34"/>
      <c r="M113" s="56" t="s">
        <v>35</v>
      </c>
      <c r="N113" s="164" t="s">
        <v>50</v>
      </c>
      <c r="O113" s="165">
        <v>0</v>
      </c>
      <c r="P113" s="165">
        <f>O113*H113</f>
        <v>0</v>
      </c>
      <c r="Q113" s="165">
        <v>0</v>
      </c>
      <c r="R113" s="165">
        <f>Q113*H113</f>
        <v>0</v>
      </c>
      <c r="S113" s="165">
        <v>0</v>
      </c>
      <c r="T113" s="166">
        <f>S113*H113</f>
        <v>0</v>
      </c>
      <c r="AR113" s="15" t="s">
        <v>150</v>
      </c>
      <c r="AT113" s="15" t="s">
        <v>145</v>
      </c>
      <c r="AU113" s="15" t="s">
        <v>89</v>
      </c>
      <c r="AY113" s="15" t="s">
        <v>142</v>
      </c>
      <c r="BE113" s="167">
        <f>IF(N113="základní",J113,0)</f>
        <v>5000</v>
      </c>
      <c r="BF113" s="167">
        <f>IF(N113="snížená",J113,0)</f>
        <v>0</v>
      </c>
      <c r="BG113" s="167">
        <f>IF(N113="zákl. přenesená",J113,0)</f>
        <v>0</v>
      </c>
      <c r="BH113" s="167">
        <f>IF(N113="sníž. přenesená",J113,0)</f>
        <v>0</v>
      </c>
      <c r="BI113" s="167">
        <f>IF(N113="nulová",J113,0)</f>
        <v>0</v>
      </c>
      <c r="BJ113" s="15" t="s">
        <v>87</v>
      </c>
      <c r="BK113" s="167">
        <f>ROUND(I113*H113,2)</f>
        <v>5000</v>
      </c>
      <c r="BL113" s="15" t="s">
        <v>150</v>
      </c>
      <c r="BM113" s="15" t="s">
        <v>210</v>
      </c>
    </row>
    <row r="114" spans="2:65" s="11" customFormat="1" ht="11.25">
      <c r="B114" s="168"/>
      <c r="C114" s="169"/>
      <c r="D114" s="170" t="s">
        <v>155</v>
      </c>
      <c r="E114" s="171" t="s">
        <v>35</v>
      </c>
      <c r="F114" s="172" t="s">
        <v>211</v>
      </c>
      <c r="G114" s="169"/>
      <c r="H114" s="173">
        <v>1</v>
      </c>
      <c r="I114" s="169"/>
      <c r="J114" s="169"/>
      <c r="K114" s="169"/>
      <c r="L114" s="174"/>
      <c r="M114" s="175"/>
      <c r="N114" s="176"/>
      <c r="O114" s="176"/>
      <c r="P114" s="176"/>
      <c r="Q114" s="176"/>
      <c r="R114" s="176"/>
      <c r="S114" s="176"/>
      <c r="T114" s="177"/>
      <c r="AT114" s="178" t="s">
        <v>155</v>
      </c>
      <c r="AU114" s="178" t="s">
        <v>89</v>
      </c>
      <c r="AV114" s="11" t="s">
        <v>89</v>
      </c>
      <c r="AW114" s="11" t="s">
        <v>41</v>
      </c>
      <c r="AX114" s="11" t="s">
        <v>79</v>
      </c>
      <c r="AY114" s="178" t="s">
        <v>142</v>
      </c>
    </row>
    <row r="115" spans="2:65" s="1" customFormat="1" ht="16.5" customHeight="1">
      <c r="B115" s="30"/>
      <c r="C115" s="158" t="s">
        <v>212</v>
      </c>
      <c r="D115" s="158" t="s">
        <v>145</v>
      </c>
      <c r="E115" s="159" t="s">
        <v>213</v>
      </c>
      <c r="F115" s="160" t="s">
        <v>214</v>
      </c>
      <c r="G115" s="161" t="s">
        <v>148</v>
      </c>
      <c r="H115" s="162">
        <v>8</v>
      </c>
      <c r="I115" s="163">
        <v>2500</v>
      </c>
      <c r="J115" s="163">
        <f>ROUND(I115*H115,2)</f>
        <v>20000</v>
      </c>
      <c r="K115" s="160" t="s">
        <v>149</v>
      </c>
      <c r="L115" s="34"/>
      <c r="M115" s="56" t="s">
        <v>35</v>
      </c>
      <c r="N115" s="164" t="s">
        <v>50</v>
      </c>
      <c r="O115" s="165">
        <v>0</v>
      </c>
      <c r="P115" s="165">
        <f>O115*H115</f>
        <v>0</v>
      </c>
      <c r="Q115" s="165">
        <v>0</v>
      </c>
      <c r="R115" s="165">
        <f>Q115*H115</f>
        <v>0</v>
      </c>
      <c r="S115" s="165">
        <v>0</v>
      </c>
      <c r="T115" s="166">
        <f>S115*H115</f>
        <v>0</v>
      </c>
      <c r="AR115" s="15" t="s">
        <v>150</v>
      </c>
      <c r="AT115" s="15" t="s">
        <v>145</v>
      </c>
      <c r="AU115" s="15" t="s">
        <v>89</v>
      </c>
      <c r="AY115" s="15" t="s">
        <v>142</v>
      </c>
      <c r="BE115" s="167">
        <f>IF(N115="základní",J115,0)</f>
        <v>20000</v>
      </c>
      <c r="BF115" s="167">
        <f>IF(N115="snížená",J115,0)</f>
        <v>0</v>
      </c>
      <c r="BG115" s="167">
        <f>IF(N115="zákl. přenesená",J115,0)</f>
        <v>0</v>
      </c>
      <c r="BH115" s="167">
        <f>IF(N115="sníž. přenesená",J115,0)</f>
        <v>0</v>
      </c>
      <c r="BI115" s="167">
        <f>IF(N115="nulová",J115,0)</f>
        <v>0</v>
      </c>
      <c r="BJ115" s="15" t="s">
        <v>87</v>
      </c>
      <c r="BK115" s="167">
        <f>ROUND(I115*H115,2)</f>
        <v>20000</v>
      </c>
      <c r="BL115" s="15" t="s">
        <v>150</v>
      </c>
      <c r="BM115" s="15" t="s">
        <v>215</v>
      </c>
    </row>
    <row r="116" spans="2:65" s="1" customFormat="1" ht="19.5">
      <c r="B116" s="30"/>
      <c r="C116" s="31"/>
      <c r="D116" s="170" t="s">
        <v>216</v>
      </c>
      <c r="E116" s="31"/>
      <c r="F116" s="179" t="s">
        <v>217</v>
      </c>
      <c r="G116" s="31"/>
      <c r="H116" s="31"/>
      <c r="I116" s="31"/>
      <c r="J116" s="31"/>
      <c r="K116" s="31"/>
      <c r="L116" s="34"/>
      <c r="M116" s="180"/>
      <c r="N116" s="57"/>
      <c r="O116" s="57"/>
      <c r="P116" s="57"/>
      <c r="Q116" s="57"/>
      <c r="R116" s="57"/>
      <c r="S116" s="57"/>
      <c r="T116" s="58"/>
      <c r="AT116" s="15" t="s">
        <v>216</v>
      </c>
      <c r="AU116" s="15" t="s">
        <v>89</v>
      </c>
    </row>
    <row r="117" spans="2:65" s="11" customFormat="1" ht="11.25">
      <c r="B117" s="168"/>
      <c r="C117" s="169"/>
      <c r="D117" s="170" t="s">
        <v>155</v>
      </c>
      <c r="E117" s="171" t="s">
        <v>35</v>
      </c>
      <c r="F117" s="172" t="s">
        <v>218</v>
      </c>
      <c r="G117" s="169"/>
      <c r="H117" s="173">
        <v>8</v>
      </c>
      <c r="I117" s="169"/>
      <c r="J117" s="169"/>
      <c r="K117" s="169"/>
      <c r="L117" s="174"/>
      <c r="M117" s="175"/>
      <c r="N117" s="176"/>
      <c r="O117" s="176"/>
      <c r="P117" s="176"/>
      <c r="Q117" s="176"/>
      <c r="R117" s="176"/>
      <c r="S117" s="176"/>
      <c r="T117" s="177"/>
      <c r="AT117" s="178" t="s">
        <v>155</v>
      </c>
      <c r="AU117" s="178" t="s">
        <v>89</v>
      </c>
      <c r="AV117" s="11" t="s">
        <v>89</v>
      </c>
      <c r="AW117" s="11" t="s">
        <v>41</v>
      </c>
      <c r="AX117" s="11" t="s">
        <v>79</v>
      </c>
      <c r="AY117" s="178" t="s">
        <v>142</v>
      </c>
    </row>
    <row r="118" spans="2:65" s="1" customFormat="1" ht="16.5" customHeight="1">
      <c r="B118" s="30"/>
      <c r="C118" s="158" t="s">
        <v>8</v>
      </c>
      <c r="D118" s="158" t="s">
        <v>145</v>
      </c>
      <c r="E118" s="159" t="s">
        <v>219</v>
      </c>
      <c r="F118" s="160" t="s">
        <v>220</v>
      </c>
      <c r="G118" s="161" t="s">
        <v>221</v>
      </c>
      <c r="H118" s="162">
        <v>1</v>
      </c>
      <c r="I118" s="163">
        <v>8000</v>
      </c>
      <c r="J118" s="163">
        <f>ROUND(I118*H118,2)</f>
        <v>8000</v>
      </c>
      <c r="K118" s="160" t="s">
        <v>149</v>
      </c>
      <c r="L118" s="34"/>
      <c r="M118" s="56" t="s">
        <v>35</v>
      </c>
      <c r="N118" s="164" t="s">
        <v>50</v>
      </c>
      <c r="O118" s="165">
        <v>0</v>
      </c>
      <c r="P118" s="165">
        <f>O118*H118</f>
        <v>0</v>
      </c>
      <c r="Q118" s="165">
        <v>0</v>
      </c>
      <c r="R118" s="165">
        <f>Q118*H118</f>
        <v>0</v>
      </c>
      <c r="S118" s="165">
        <v>0</v>
      </c>
      <c r="T118" s="166">
        <f>S118*H118</f>
        <v>0</v>
      </c>
      <c r="AR118" s="15" t="s">
        <v>150</v>
      </c>
      <c r="AT118" s="15" t="s">
        <v>145</v>
      </c>
      <c r="AU118" s="15" t="s">
        <v>89</v>
      </c>
      <c r="AY118" s="15" t="s">
        <v>142</v>
      </c>
      <c r="BE118" s="167">
        <f>IF(N118="základní",J118,0)</f>
        <v>8000</v>
      </c>
      <c r="BF118" s="167">
        <f>IF(N118="snížená",J118,0)</f>
        <v>0</v>
      </c>
      <c r="BG118" s="167">
        <f>IF(N118="zákl. přenesená",J118,0)</f>
        <v>0</v>
      </c>
      <c r="BH118" s="167">
        <f>IF(N118="sníž. přenesená",J118,0)</f>
        <v>0</v>
      </c>
      <c r="BI118" s="167">
        <f>IF(N118="nulová",J118,0)</f>
        <v>0</v>
      </c>
      <c r="BJ118" s="15" t="s">
        <v>87</v>
      </c>
      <c r="BK118" s="167">
        <f>ROUND(I118*H118,2)</f>
        <v>8000</v>
      </c>
      <c r="BL118" s="15" t="s">
        <v>150</v>
      </c>
      <c r="BM118" s="15" t="s">
        <v>222</v>
      </c>
    </row>
    <row r="119" spans="2:65" s="11" customFormat="1" ht="11.25">
      <c r="B119" s="168"/>
      <c r="C119" s="169"/>
      <c r="D119" s="170" t="s">
        <v>155</v>
      </c>
      <c r="E119" s="171" t="s">
        <v>35</v>
      </c>
      <c r="F119" s="172" t="s">
        <v>223</v>
      </c>
      <c r="G119" s="169"/>
      <c r="H119" s="173">
        <v>1</v>
      </c>
      <c r="I119" s="169"/>
      <c r="J119" s="169"/>
      <c r="K119" s="169"/>
      <c r="L119" s="174"/>
      <c r="M119" s="175"/>
      <c r="N119" s="176"/>
      <c r="O119" s="176"/>
      <c r="P119" s="176"/>
      <c r="Q119" s="176"/>
      <c r="R119" s="176"/>
      <c r="S119" s="176"/>
      <c r="T119" s="177"/>
      <c r="AT119" s="178" t="s">
        <v>155</v>
      </c>
      <c r="AU119" s="178" t="s">
        <v>89</v>
      </c>
      <c r="AV119" s="11" t="s">
        <v>89</v>
      </c>
      <c r="AW119" s="11" t="s">
        <v>41</v>
      </c>
      <c r="AX119" s="11" t="s">
        <v>79</v>
      </c>
      <c r="AY119" s="178" t="s">
        <v>142</v>
      </c>
    </row>
    <row r="120" spans="2:65" s="1" customFormat="1" ht="16.5" customHeight="1">
      <c r="B120" s="30"/>
      <c r="C120" s="158" t="s">
        <v>224</v>
      </c>
      <c r="D120" s="158" t="s">
        <v>145</v>
      </c>
      <c r="E120" s="159" t="s">
        <v>225</v>
      </c>
      <c r="F120" s="160" t="s">
        <v>226</v>
      </c>
      <c r="G120" s="161" t="s">
        <v>227</v>
      </c>
      <c r="H120" s="162">
        <v>65</v>
      </c>
      <c r="I120" s="163">
        <v>34.4</v>
      </c>
      <c r="J120" s="163">
        <f>ROUND(I120*H120,2)</f>
        <v>2236</v>
      </c>
      <c r="K120" s="160" t="s">
        <v>149</v>
      </c>
      <c r="L120" s="34"/>
      <c r="M120" s="56" t="s">
        <v>35</v>
      </c>
      <c r="N120" s="164" t="s">
        <v>50</v>
      </c>
      <c r="O120" s="165">
        <v>8.5000000000000006E-2</v>
      </c>
      <c r="P120" s="165">
        <f>O120*H120</f>
        <v>5.5250000000000004</v>
      </c>
      <c r="Q120" s="165">
        <v>0</v>
      </c>
      <c r="R120" s="165">
        <f>Q120*H120</f>
        <v>0</v>
      </c>
      <c r="S120" s="165">
        <v>0</v>
      </c>
      <c r="T120" s="166">
        <f>S120*H120</f>
        <v>0</v>
      </c>
      <c r="AR120" s="15" t="s">
        <v>150</v>
      </c>
      <c r="AT120" s="15" t="s">
        <v>145</v>
      </c>
      <c r="AU120" s="15" t="s">
        <v>89</v>
      </c>
      <c r="AY120" s="15" t="s">
        <v>142</v>
      </c>
      <c r="BE120" s="167">
        <f>IF(N120="základní",J120,0)</f>
        <v>2236</v>
      </c>
      <c r="BF120" s="167">
        <f>IF(N120="snížená",J120,0)</f>
        <v>0</v>
      </c>
      <c r="BG120" s="167">
        <f>IF(N120="zákl. přenesená",J120,0)</f>
        <v>0</v>
      </c>
      <c r="BH120" s="167">
        <f>IF(N120="sníž. přenesená",J120,0)</f>
        <v>0</v>
      </c>
      <c r="BI120" s="167">
        <f>IF(N120="nulová",J120,0)</f>
        <v>0</v>
      </c>
      <c r="BJ120" s="15" t="s">
        <v>87</v>
      </c>
      <c r="BK120" s="167">
        <f>ROUND(I120*H120,2)</f>
        <v>2236</v>
      </c>
      <c r="BL120" s="15" t="s">
        <v>150</v>
      </c>
      <c r="BM120" s="15" t="s">
        <v>228</v>
      </c>
    </row>
    <row r="121" spans="2:65" s="11" customFormat="1" ht="11.25">
      <c r="B121" s="168"/>
      <c r="C121" s="169"/>
      <c r="D121" s="170" t="s">
        <v>155</v>
      </c>
      <c r="E121" s="171" t="s">
        <v>35</v>
      </c>
      <c r="F121" s="172" t="s">
        <v>229</v>
      </c>
      <c r="G121" s="169"/>
      <c r="H121" s="173">
        <v>65</v>
      </c>
      <c r="I121" s="169"/>
      <c r="J121" s="169"/>
      <c r="K121" s="169"/>
      <c r="L121" s="174"/>
      <c r="M121" s="175"/>
      <c r="N121" s="176"/>
      <c r="O121" s="176"/>
      <c r="P121" s="176"/>
      <c r="Q121" s="176"/>
      <c r="R121" s="176"/>
      <c r="S121" s="176"/>
      <c r="T121" s="177"/>
      <c r="AT121" s="178" t="s">
        <v>155</v>
      </c>
      <c r="AU121" s="178" t="s">
        <v>89</v>
      </c>
      <c r="AV121" s="11" t="s">
        <v>89</v>
      </c>
      <c r="AW121" s="11" t="s">
        <v>41</v>
      </c>
      <c r="AX121" s="11" t="s">
        <v>79</v>
      </c>
      <c r="AY121" s="178" t="s">
        <v>142</v>
      </c>
    </row>
    <row r="122" spans="2:65" s="1" customFormat="1" ht="16.5" customHeight="1">
      <c r="B122" s="30"/>
      <c r="C122" s="158" t="s">
        <v>230</v>
      </c>
      <c r="D122" s="158" t="s">
        <v>145</v>
      </c>
      <c r="E122" s="159" t="s">
        <v>231</v>
      </c>
      <c r="F122" s="160" t="s">
        <v>232</v>
      </c>
      <c r="G122" s="161" t="s">
        <v>227</v>
      </c>
      <c r="H122" s="162">
        <v>260</v>
      </c>
      <c r="I122" s="163">
        <v>89.4</v>
      </c>
      <c r="J122" s="163">
        <f>ROUND(I122*H122,2)</f>
        <v>23244</v>
      </c>
      <c r="K122" s="160" t="s">
        <v>149</v>
      </c>
      <c r="L122" s="34"/>
      <c r="M122" s="56" t="s">
        <v>35</v>
      </c>
      <c r="N122" s="164" t="s">
        <v>50</v>
      </c>
      <c r="O122" s="165">
        <v>0.221</v>
      </c>
      <c r="P122" s="165">
        <f>O122*H122</f>
        <v>57.46</v>
      </c>
      <c r="Q122" s="165">
        <v>0</v>
      </c>
      <c r="R122" s="165">
        <f>Q122*H122</f>
        <v>0</v>
      </c>
      <c r="S122" s="165">
        <v>0</v>
      </c>
      <c r="T122" s="166">
        <f>S122*H122</f>
        <v>0</v>
      </c>
      <c r="AR122" s="15" t="s">
        <v>150</v>
      </c>
      <c r="AT122" s="15" t="s">
        <v>145</v>
      </c>
      <c r="AU122" s="15" t="s">
        <v>89</v>
      </c>
      <c r="AY122" s="15" t="s">
        <v>142</v>
      </c>
      <c r="BE122" s="167">
        <f>IF(N122="základní",J122,0)</f>
        <v>23244</v>
      </c>
      <c r="BF122" s="167">
        <f>IF(N122="snížená",J122,0)</f>
        <v>0</v>
      </c>
      <c r="BG122" s="167">
        <f>IF(N122="zákl. přenesená",J122,0)</f>
        <v>0</v>
      </c>
      <c r="BH122" s="167">
        <f>IF(N122="sníž. přenesená",J122,0)</f>
        <v>0</v>
      </c>
      <c r="BI122" s="167">
        <f>IF(N122="nulová",J122,0)</f>
        <v>0</v>
      </c>
      <c r="BJ122" s="15" t="s">
        <v>87</v>
      </c>
      <c r="BK122" s="167">
        <f>ROUND(I122*H122,2)</f>
        <v>23244</v>
      </c>
      <c r="BL122" s="15" t="s">
        <v>150</v>
      </c>
      <c r="BM122" s="15" t="s">
        <v>233</v>
      </c>
    </row>
    <row r="123" spans="2:65" s="11" customFormat="1" ht="11.25">
      <c r="B123" s="168"/>
      <c r="C123" s="169"/>
      <c r="D123" s="170" t="s">
        <v>155</v>
      </c>
      <c r="E123" s="171" t="s">
        <v>35</v>
      </c>
      <c r="F123" s="172" t="s">
        <v>234</v>
      </c>
      <c r="G123" s="169"/>
      <c r="H123" s="173">
        <v>260</v>
      </c>
      <c r="I123" s="169"/>
      <c r="J123" s="169"/>
      <c r="K123" s="169"/>
      <c r="L123" s="174"/>
      <c r="M123" s="175"/>
      <c r="N123" s="176"/>
      <c r="O123" s="176"/>
      <c r="P123" s="176"/>
      <c r="Q123" s="176"/>
      <c r="R123" s="176"/>
      <c r="S123" s="176"/>
      <c r="T123" s="177"/>
      <c r="AT123" s="178" t="s">
        <v>155</v>
      </c>
      <c r="AU123" s="178" t="s">
        <v>89</v>
      </c>
      <c r="AV123" s="11" t="s">
        <v>89</v>
      </c>
      <c r="AW123" s="11" t="s">
        <v>41</v>
      </c>
      <c r="AX123" s="11" t="s">
        <v>79</v>
      </c>
      <c r="AY123" s="178" t="s">
        <v>142</v>
      </c>
    </row>
    <row r="124" spans="2:65" s="1" customFormat="1" ht="16.5" customHeight="1">
      <c r="B124" s="30"/>
      <c r="C124" s="158" t="s">
        <v>235</v>
      </c>
      <c r="D124" s="158" t="s">
        <v>145</v>
      </c>
      <c r="E124" s="159" t="s">
        <v>236</v>
      </c>
      <c r="F124" s="160" t="s">
        <v>237</v>
      </c>
      <c r="G124" s="161" t="s">
        <v>227</v>
      </c>
      <c r="H124" s="162">
        <v>130</v>
      </c>
      <c r="I124" s="163">
        <v>600</v>
      </c>
      <c r="J124" s="163">
        <f>ROUND(I124*H124,2)</f>
        <v>78000</v>
      </c>
      <c r="K124" s="160" t="s">
        <v>35</v>
      </c>
      <c r="L124" s="34"/>
      <c r="M124" s="56" t="s">
        <v>35</v>
      </c>
      <c r="N124" s="164" t="s">
        <v>50</v>
      </c>
      <c r="O124" s="165">
        <v>6.9000000000000006E-2</v>
      </c>
      <c r="P124" s="165">
        <f>O124*H124</f>
        <v>8.9700000000000006</v>
      </c>
      <c r="Q124" s="165">
        <v>0</v>
      </c>
      <c r="R124" s="165">
        <f>Q124*H124</f>
        <v>0</v>
      </c>
      <c r="S124" s="165">
        <v>0</v>
      </c>
      <c r="T124" s="166">
        <f>S124*H124</f>
        <v>0</v>
      </c>
      <c r="AR124" s="15" t="s">
        <v>162</v>
      </c>
      <c r="AT124" s="15" t="s">
        <v>145</v>
      </c>
      <c r="AU124" s="15" t="s">
        <v>89</v>
      </c>
      <c r="AY124" s="15" t="s">
        <v>142</v>
      </c>
      <c r="BE124" s="167">
        <f>IF(N124="základní",J124,0)</f>
        <v>78000</v>
      </c>
      <c r="BF124" s="167">
        <f>IF(N124="snížená",J124,0)</f>
        <v>0</v>
      </c>
      <c r="BG124" s="167">
        <f>IF(N124="zákl. přenesená",J124,0)</f>
        <v>0</v>
      </c>
      <c r="BH124" s="167">
        <f>IF(N124="sníž. přenesená",J124,0)</f>
        <v>0</v>
      </c>
      <c r="BI124" s="167">
        <f>IF(N124="nulová",J124,0)</f>
        <v>0</v>
      </c>
      <c r="BJ124" s="15" t="s">
        <v>87</v>
      </c>
      <c r="BK124" s="167">
        <f>ROUND(I124*H124,2)</f>
        <v>78000</v>
      </c>
      <c r="BL124" s="15" t="s">
        <v>162</v>
      </c>
      <c r="BM124" s="15" t="s">
        <v>238</v>
      </c>
    </row>
    <row r="125" spans="2:65" s="11" customFormat="1" ht="11.25">
      <c r="B125" s="168"/>
      <c r="C125" s="169"/>
      <c r="D125" s="170" t="s">
        <v>155</v>
      </c>
      <c r="E125" s="171" t="s">
        <v>35</v>
      </c>
      <c r="F125" s="172" t="s">
        <v>239</v>
      </c>
      <c r="G125" s="169"/>
      <c r="H125" s="173">
        <v>130</v>
      </c>
      <c r="I125" s="169"/>
      <c r="J125" s="169"/>
      <c r="K125" s="169"/>
      <c r="L125" s="174"/>
      <c r="M125" s="175"/>
      <c r="N125" s="176"/>
      <c r="O125" s="176"/>
      <c r="P125" s="176"/>
      <c r="Q125" s="176"/>
      <c r="R125" s="176"/>
      <c r="S125" s="176"/>
      <c r="T125" s="177"/>
      <c r="AT125" s="178" t="s">
        <v>155</v>
      </c>
      <c r="AU125" s="178" t="s">
        <v>89</v>
      </c>
      <c r="AV125" s="11" t="s">
        <v>89</v>
      </c>
      <c r="AW125" s="11" t="s">
        <v>41</v>
      </c>
      <c r="AX125" s="11" t="s">
        <v>79</v>
      </c>
      <c r="AY125" s="178" t="s">
        <v>142</v>
      </c>
    </row>
    <row r="126" spans="2:65" s="1" customFormat="1" ht="16.5" customHeight="1">
      <c r="B126" s="30"/>
      <c r="C126" s="158" t="s">
        <v>240</v>
      </c>
      <c r="D126" s="158" t="s">
        <v>145</v>
      </c>
      <c r="E126" s="159" t="s">
        <v>241</v>
      </c>
      <c r="F126" s="160" t="s">
        <v>242</v>
      </c>
      <c r="G126" s="161" t="s">
        <v>148</v>
      </c>
      <c r="H126" s="162">
        <v>1</v>
      </c>
      <c r="I126" s="163">
        <v>12000</v>
      </c>
      <c r="J126" s="163">
        <f>ROUND(I126*H126,2)</f>
        <v>12000</v>
      </c>
      <c r="K126" s="160" t="s">
        <v>149</v>
      </c>
      <c r="L126" s="34"/>
      <c r="M126" s="56" t="s">
        <v>35</v>
      </c>
      <c r="N126" s="164" t="s">
        <v>50</v>
      </c>
      <c r="O126" s="165">
        <v>0</v>
      </c>
      <c r="P126" s="165">
        <f>O126*H126</f>
        <v>0</v>
      </c>
      <c r="Q126" s="165">
        <v>0</v>
      </c>
      <c r="R126" s="165">
        <f>Q126*H126</f>
        <v>0</v>
      </c>
      <c r="S126" s="165">
        <v>0</v>
      </c>
      <c r="T126" s="166">
        <f>S126*H126</f>
        <v>0</v>
      </c>
      <c r="AR126" s="15" t="s">
        <v>150</v>
      </c>
      <c r="AT126" s="15" t="s">
        <v>145</v>
      </c>
      <c r="AU126" s="15" t="s">
        <v>89</v>
      </c>
      <c r="AY126" s="15" t="s">
        <v>142</v>
      </c>
      <c r="BE126" s="167">
        <f>IF(N126="základní",J126,0)</f>
        <v>12000</v>
      </c>
      <c r="BF126" s="167">
        <f>IF(N126="snížená",J126,0)</f>
        <v>0</v>
      </c>
      <c r="BG126" s="167">
        <f>IF(N126="zákl. přenesená",J126,0)</f>
        <v>0</v>
      </c>
      <c r="BH126" s="167">
        <f>IF(N126="sníž. přenesená",J126,0)</f>
        <v>0</v>
      </c>
      <c r="BI126" s="167">
        <f>IF(N126="nulová",J126,0)</f>
        <v>0</v>
      </c>
      <c r="BJ126" s="15" t="s">
        <v>87</v>
      </c>
      <c r="BK126" s="167">
        <f>ROUND(I126*H126,2)</f>
        <v>12000</v>
      </c>
      <c r="BL126" s="15" t="s">
        <v>150</v>
      </c>
      <c r="BM126" s="15" t="s">
        <v>243</v>
      </c>
    </row>
    <row r="127" spans="2:65" s="11" customFormat="1" ht="11.25">
      <c r="B127" s="168"/>
      <c r="C127" s="169"/>
      <c r="D127" s="170" t="s">
        <v>155</v>
      </c>
      <c r="E127" s="171" t="s">
        <v>35</v>
      </c>
      <c r="F127" s="172" t="s">
        <v>244</v>
      </c>
      <c r="G127" s="169"/>
      <c r="H127" s="173">
        <v>1</v>
      </c>
      <c r="I127" s="169"/>
      <c r="J127" s="169"/>
      <c r="K127" s="169"/>
      <c r="L127" s="174"/>
      <c r="M127" s="175"/>
      <c r="N127" s="176"/>
      <c r="O127" s="176"/>
      <c r="P127" s="176"/>
      <c r="Q127" s="176"/>
      <c r="R127" s="176"/>
      <c r="S127" s="176"/>
      <c r="T127" s="177"/>
      <c r="AT127" s="178" t="s">
        <v>155</v>
      </c>
      <c r="AU127" s="178" t="s">
        <v>89</v>
      </c>
      <c r="AV127" s="11" t="s">
        <v>89</v>
      </c>
      <c r="AW127" s="11" t="s">
        <v>41</v>
      </c>
      <c r="AX127" s="11" t="s">
        <v>79</v>
      </c>
      <c r="AY127" s="178" t="s">
        <v>142</v>
      </c>
    </row>
    <row r="128" spans="2:65" s="1" customFormat="1" ht="16.5" customHeight="1">
      <c r="B128" s="30"/>
      <c r="C128" s="158" t="s">
        <v>245</v>
      </c>
      <c r="D128" s="158" t="s">
        <v>145</v>
      </c>
      <c r="E128" s="159" t="s">
        <v>246</v>
      </c>
      <c r="F128" s="160" t="s">
        <v>247</v>
      </c>
      <c r="G128" s="161" t="s">
        <v>148</v>
      </c>
      <c r="H128" s="162">
        <v>1</v>
      </c>
      <c r="I128" s="163">
        <v>6000</v>
      </c>
      <c r="J128" s="163">
        <f>ROUND(I128*H128,2)</f>
        <v>6000</v>
      </c>
      <c r="K128" s="160" t="s">
        <v>149</v>
      </c>
      <c r="L128" s="34"/>
      <c r="M128" s="56" t="s">
        <v>35</v>
      </c>
      <c r="N128" s="164" t="s">
        <v>50</v>
      </c>
      <c r="O128" s="165">
        <v>0</v>
      </c>
      <c r="P128" s="165">
        <f>O128*H128</f>
        <v>0</v>
      </c>
      <c r="Q128" s="165">
        <v>0</v>
      </c>
      <c r="R128" s="165">
        <f>Q128*H128</f>
        <v>0</v>
      </c>
      <c r="S128" s="165">
        <v>0</v>
      </c>
      <c r="T128" s="166">
        <f>S128*H128</f>
        <v>0</v>
      </c>
      <c r="AR128" s="15" t="s">
        <v>150</v>
      </c>
      <c r="AT128" s="15" t="s">
        <v>145</v>
      </c>
      <c r="AU128" s="15" t="s">
        <v>89</v>
      </c>
      <c r="AY128" s="15" t="s">
        <v>142</v>
      </c>
      <c r="BE128" s="167">
        <f>IF(N128="základní",J128,0)</f>
        <v>6000</v>
      </c>
      <c r="BF128" s="167">
        <f>IF(N128="snížená",J128,0)</f>
        <v>0</v>
      </c>
      <c r="BG128" s="167">
        <f>IF(N128="zákl. přenesená",J128,0)</f>
        <v>0</v>
      </c>
      <c r="BH128" s="167">
        <f>IF(N128="sníž. přenesená",J128,0)</f>
        <v>0</v>
      </c>
      <c r="BI128" s="167">
        <f>IF(N128="nulová",J128,0)</f>
        <v>0</v>
      </c>
      <c r="BJ128" s="15" t="s">
        <v>87</v>
      </c>
      <c r="BK128" s="167">
        <f>ROUND(I128*H128,2)</f>
        <v>6000</v>
      </c>
      <c r="BL128" s="15" t="s">
        <v>150</v>
      </c>
      <c r="BM128" s="15" t="s">
        <v>248</v>
      </c>
    </row>
    <row r="129" spans="2:65" s="11" customFormat="1" ht="11.25">
      <c r="B129" s="168"/>
      <c r="C129" s="169"/>
      <c r="D129" s="170" t="s">
        <v>155</v>
      </c>
      <c r="E129" s="171" t="s">
        <v>35</v>
      </c>
      <c r="F129" s="172" t="s">
        <v>249</v>
      </c>
      <c r="G129" s="169"/>
      <c r="H129" s="173">
        <v>1</v>
      </c>
      <c r="I129" s="169"/>
      <c r="J129" s="169"/>
      <c r="K129" s="169"/>
      <c r="L129" s="174"/>
      <c r="M129" s="175"/>
      <c r="N129" s="176"/>
      <c r="O129" s="176"/>
      <c r="P129" s="176"/>
      <c r="Q129" s="176"/>
      <c r="R129" s="176"/>
      <c r="S129" s="176"/>
      <c r="T129" s="177"/>
      <c r="AT129" s="178" t="s">
        <v>155</v>
      </c>
      <c r="AU129" s="178" t="s">
        <v>89</v>
      </c>
      <c r="AV129" s="11" t="s">
        <v>89</v>
      </c>
      <c r="AW129" s="11" t="s">
        <v>41</v>
      </c>
      <c r="AX129" s="11" t="s">
        <v>79</v>
      </c>
      <c r="AY129" s="178" t="s">
        <v>142</v>
      </c>
    </row>
    <row r="130" spans="2:65" s="10" customFormat="1" ht="22.9" customHeight="1">
      <c r="B130" s="143"/>
      <c r="C130" s="144"/>
      <c r="D130" s="145" t="s">
        <v>78</v>
      </c>
      <c r="E130" s="156" t="s">
        <v>250</v>
      </c>
      <c r="F130" s="156" t="s">
        <v>251</v>
      </c>
      <c r="G130" s="144"/>
      <c r="H130" s="144"/>
      <c r="I130" s="144"/>
      <c r="J130" s="157">
        <f>BK130</f>
        <v>45300</v>
      </c>
      <c r="K130" s="144"/>
      <c r="L130" s="148"/>
      <c r="M130" s="149"/>
      <c r="N130" s="150"/>
      <c r="O130" s="150"/>
      <c r="P130" s="151">
        <f>SUM(P131:P138)</f>
        <v>2.5827999999999998</v>
      </c>
      <c r="Q130" s="150"/>
      <c r="R130" s="151">
        <f>SUM(R131:R138)</f>
        <v>5.4450000000000002E-3</v>
      </c>
      <c r="S130" s="150"/>
      <c r="T130" s="152">
        <f>SUM(T131:T138)</f>
        <v>0</v>
      </c>
      <c r="AR130" s="153" t="s">
        <v>141</v>
      </c>
      <c r="AT130" s="154" t="s">
        <v>78</v>
      </c>
      <c r="AU130" s="154" t="s">
        <v>87</v>
      </c>
      <c r="AY130" s="153" t="s">
        <v>142</v>
      </c>
      <c r="BK130" s="155">
        <f>SUM(BK131:BK138)</f>
        <v>45300</v>
      </c>
    </row>
    <row r="131" spans="2:65" s="1" customFormat="1" ht="16.5" customHeight="1">
      <c r="B131" s="30"/>
      <c r="C131" s="158" t="s">
        <v>7</v>
      </c>
      <c r="D131" s="158" t="s">
        <v>145</v>
      </c>
      <c r="E131" s="159" t="s">
        <v>252</v>
      </c>
      <c r="F131" s="160" t="s">
        <v>253</v>
      </c>
      <c r="G131" s="161" t="s">
        <v>148</v>
      </c>
      <c r="H131" s="162">
        <v>1</v>
      </c>
      <c r="I131" s="163">
        <v>2000</v>
      </c>
      <c r="J131" s="163">
        <f t="shared" ref="J131:J138" si="0">ROUND(I131*H131,2)</f>
        <v>2000</v>
      </c>
      <c r="K131" s="160" t="s">
        <v>35</v>
      </c>
      <c r="L131" s="34"/>
      <c r="M131" s="56" t="s">
        <v>35</v>
      </c>
      <c r="N131" s="164" t="s">
        <v>50</v>
      </c>
      <c r="O131" s="165">
        <v>0</v>
      </c>
      <c r="P131" s="165">
        <f t="shared" ref="P131:P138" si="1">O131*H131</f>
        <v>0</v>
      </c>
      <c r="Q131" s="165">
        <v>0</v>
      </c>
      <c r="R131" s="165">
        <f t="shared" ref="R131:R138" si="2">Q131*H131</f>
        <v>0</v>
      </c>
      <c r="S131" s="165">
        <v>0</v>
      </c>
      <c r="T131" s="166">
        <f t="shared" ref="T131:T138" si="3">S131*H131</f>
        <v>0</v>
      </c>
      <c r="AR131" s="15" t="s">
        <v>150</v>
      </c>
      <c r="AT131" s="15" t="s">
        <v>145</v>
      </c>
      <c r="AU131" s="15" t="s">
        <v>89</v>
      </c>
      <c r="AY131" s="15" t="s">
        <v>142</v>
      </c>
      <c r="BE131" s="167">
        <f t="shared" ref="BE131:BE138" si="4">IF(N131="základní",J131,0)</f>
        <v>2000</v>
      </c>
      <c r="BF131" s="167">
        <f t="shared" ref="BF131:BF138" si="5">IF(N131="snížená",J131,0)</f>
        <v>0</v>
      </c>
      <c r="BG131" s="167">
        <f t="shared" ref="BG131:BG138" si="6">IF(N131="zákl. přenesená",J131,0)</f>
        <v>0</v>
      </c>
      <c r="BH131" s="167">
        <f t="shared" ref="BH131:BH138" si="7">IF(N131="sníž. přenesená",J131,0)</f>
        <v>0</v>
      </c>
      <c r="BI131" s="167">
        <f t="shared" ref="BI131:BI138" si="8">IF(N131="nulová",J131,0)</f>
        <v>0</v>
      </c>
      <c r="BJ131" s="15" t="s">
        <v>87</v>
      </c>
      <c r="BK131" s="167">
        <f t="shared" ref="BK131:BK138" si="9">ROUND(I131*H131,2)</f>
        <v>2000</v>
      </c>
      <c r="BL131" s="15" t="s">
        <v>150</v>
      </c>
      <c r="BM131" s="15" t="s">
        <v>254</v>
      </c>
    </row>
    <row r="132" spans="2:65" s="1" customFormat="1" ht="33.75" customHeight="1">
      <c r="B132" s="30"/>
      <c r="C132" s="158" t="s">
        <v>255</v>
      </c>
      <c r="D132" s="158" t="s">
        <v>145</v>
      </c>
      <c r="E132" s="159" t="s">
        <v>256</v>
      </c>
      <c r="F132" s="160" t="s">
        <v>257</v>
      </c>
      <c r="G132" s="161" t="s">
        <v>148</v>
      </c>
      <c r="H132" s="162">
        <v>1</v>
      </c>
      <c r="I132" s="163">
        <v>40000</v>
      </c>
      <c r="J132" s="163">
        <f t="shared" si="0"/>
        <v>40000</v>
      </c>
      <c r="K132" s="160" t="s">
        <v>35</v>
      </c>
      <c r="L132" s="34"/>
      <c r="M132" s="56" t="s">
        <v>35</v>
      </c>
      <c r="N132" s="164" t="s">
        <v>50</v>
      </c>
      <c r="O132" s="165">
        <v>0</v>
      </c>
      <c r="P132" s="165">
        <f t="shared" si="1"/>
        <v>0</v>
      </c>
      <c r="Q132" s="165">
        <v>0</v>
      </c>
      <c r="R132" s="165">
        <f t="shared" si="2"/>
        <v>0</v>
      </c>
      <c r="S132" s="165">
        <v>0</v>
      </c>
      <c r="T132" s="166">
        <f t="shared" si="3"/>
        <v>0</v>
      </c>
      <c r="AR132" s="15" t="s">
        <v>150</v>
      </c>
      <c r="AT132" s="15" t="s">
        <v>145</v>
      </c>
      <c r="AU132" s="15" t="s">
        <v>89</v>
      </c>
      <c r="AY132" s="15" t="s">
        <v>142</v>
      </c>
      <c r="BE132" s="167">
        <f t="shared" si="4"/>
        <v>40000</v>
      </c>
      <c r="BF132" s="167">
        <f t="shared" si="5"/>
        <v>0</v>
      </c>
      <c r="BG132" s="167">
        <f t="shared" si="6"/>
        <v>0</v>
      </c>
      <c r="BH132" s="167">
        <f t="shared" si="7"/>
        <v>0</v>
      </c>
      <c r="BI132" s="167">
        <f t="shared" si="8"/>
        <v>0</v>
      </c>
      <c r="BJ132" s="15" t="s">
        <v>87</v>
      </c>
      <c r="BK132" s="167">
        <f t="shared" si="9"/>
        <v>40000</v>
      </c>
      <c r="BL132" s="15" t="s">
        <v>150</v>
      </c>
      <c r="BM132" s="15" t="s">
        <v>258</v>
      </c>
    </row>
    <row r="133" spans="2:65" s="1" customFormat="1" ht="16.5" customHeight="1">
      <c r="B133" s="30"/>
      <c r="C133" s="158" t="s">
        <v>259</v>
      </c>
      <c r="D133" s="158" t="s">
        <v>145</v>
      </c>
      <c r="E133" s="159" t="s">
        <v>260</v>
      </c>
      <c r="F133" s="160" t="s">
        <v>261</v>
      </c>
      <c r="G133" s="161" t="s">
        <v>262</v>
      </c>
      <c r="H133" s="162">
        <v>0.1</v>
      </c>
      <c r="I133" s="163">
        <v>6000</v>
      </c>
      <c r="J133" s="163">
        <f t="shared" si="0"/>
        <v>600</v>
      </c>
      <c r="K133" s="160" t="s">
        <v>35</v>
      </c>
      <c r="L133" s="34"/>
      <c r="M133" s="56" t="s">
        <v>35</v>
      </c>
      <c r="N133" s="164" t="s">
        <v>50</v>
      </c>
      <c r="O133" s="165">
        <v>4.6959999999999997</v>
      </c>
      <c r="P133" s="165">
        <f t="shared" si="1"/>
        <v>0.46960000000000002</v>
      </c>
      <c r="Q133" s="165">
        <v>9.9000000000000008E-3</v>
      </c>
      <c r="R133" s="165">
        <f t="shared" si="2"/>
        <v>9.9000000000000021E-4</v>
      </c>
      <c r="S133" s="165">
        <v>0</v>
      </c>
      <c r="T133" s="166">
        <f t="shared" si="3"/>
        <v>0</v>
      </c>
      <c r="AR133" s="15" t="s">
        <v>150</v>
      </c>
      <c r="AT133" s="15" t="s">
        <v>145</v>
      </c>
      <c r="AU133" s="15" t="s">
        <v>89</v>
      </c>
      <c r="AY133" s="15" t="s">
        <v>142</v>
      </c>
      <c r="BE133" s="167">
        <f t="shared" si="4"/>
        <v>600</v>
      </c>
      <c r="BF133" s="167">
        <f t="shared" si="5"/>
        <v>0</v>
      </c>
      <c r="BG133" s="167">
        <f t="shared" si="6"/>
        <v>0</v>
      </c>
      <c r="BH133" s="167">
        <f t="shared" si="7"/>
        <v>0</v>
      </c>
      <c r="BI133" s="167">
        <f t="shared" si="8"/>
        <v>0</v>
      </c>
      <c r="BJ133" s="15" t="s">
        <v>87</v>
      </c>
      <c r="BK133" s="167">
        <f t="shared" si="9"/>
        <v>600</v>
      </c>
      <c r="BL133" s="15" t="s">
        <v>150</v>
      </c>
      <c r="BM133" s="15" t="s">
        <v>263</v>
      </c>
    </row>
    <row r="134" spans="2:65" s="1" customFormat="1" ht="16.5" customHeight="1">
      <c r="B134" s="30"/>
      <c r="C134" s="158" t="s">
        <v>264</v>
      </c>
      <c r="D134" s="158" t="s">
        <v>145</v>
      </c>
      <c r="E134" s="159" t="s">
        <v>265</v>
      </c>
      <c r="F134" s="160" t="s">
        <v>266</v>
      </c>
      <c r="G134" s="161" t="s">
        <v>262</v>
      </c>
      <c r="H134" s="162">
        <v>0.15</v>
      </c>
      <c r="I134" s="163">
        <v>6000</v>
      </c>
      <c r="J134" s="163">
        <f t="shared" si="0"/>
        <v>900</v>
      </c>
      <c r="K134" s="160" t="s">
        <v>35</v>
      </c>
      <c r="L134" s="34"/>
      <c r="M134" s="56" t="s">
        <v>35</v>
      </c>
      <c r="N134" s="164" t="s">
        <v>50</v>
      </c>
      <c r="O134" s="165">
        <v>4.6959999999999997</v>
      </c>
      <c r="P134" s="165">
        <f t="shared" si="1"/>
        <v>0.70439999999999992</v>
      </c>
      <c r="Q134" s="165">
        <v>9.9000000000000008E-3</v>
      </c>
      <c r="R134" s="165">
        <f t="shared" si="2"/>
        <v>1.485E-3</v>
      </c>
      <c r="S134" s="165">
        <v>0</v>
      </c>
      <c r="T134" s="166">
        <f t="shared" si="3"/>
        <v>0</v>
      </c>
      <c r="AR134" s="15" t="s">
        <v>150</v>
      </c>
      <c r="AT134" s="15" t="s">
        <v>145</v>
      </c>
      <c r="AU134" s="15" t="s">
        <v>89</v>
      </c>
      <c r="AY134" s="15" t="s">
        <v>142</v>
      </c>
      <c r="BE134" s="167">
        <f t="shared" si="4"/>
        <v>900</v>
      </c>
      <c r="BF134" s="167">
        <f t="shared" si="5"/>
        <v>0</v>
      </c>
      <c r="BG134" s="167">
        <f t="shared" si="6"/>
        <v>0</v>
      </c>
      <c r="BH134" s="167">
        <f t="shared" si="7"/>
        <v>0</v>
      </c>
      <c r="BI134" s="167">
        <f t="shared" si="8"/>
        <v>0</v>
      </c>
      <c r="BJ134" s="15" t="s">
        <v>87</v>
      </c>
      <c r="BK134" s="167">
        <f t="shared" si="9"/>
        <v>900</v>
      </c>
      <c r="BL134" s="15" t="s">
        <v>150</v>
      </c>
      <c r="BM134" s="15" t="s">
        <v>267</v>
      </c>
    </row>
    <row r="135" spans="2:65" s="1" customFormat="1" ht="16.5" customHeight="1">
      <c r="B135" s="30"/>
      <c r="C135" s="158" t="s">
        <v>268</v>
      </c>
      <c r="D135" s="158" t="s">
        <v>145</v>
      </c>
      <c r="E135" s="159" t="s">
        <v>269</v>
      </c>
      <c r="F135" s="160" t="s">
        <v>270</v>
      </c>
      <c r="G135" s="161" t="s">
        <v>262</v>
      </c>
      <c r="H135" s="162">
        <v>0.1</v>
      </c>
      <c r="I135" s="163">
        <v>6000</v>
      </c>
      <c r="J135" s="163">
        <f t="shared" si="0"/>
        <v>600</v>
      </c>
      <c r="K135" s="160" t="s">
        <v>35</v>
      </c>
      <c r="L135" s="34"/>
      <c r="M135" s="56" t="s">
        <v>35</v>
      </c>
      <c r="N135" s="164" t="s">
        <v>50</v>
      </c>
      <c r="O135" s="165">
        <v>4.6959999999999997</v>
      </c>
      <c r="P135" s="165">
        <f t="shared" si="1"/>
        <v>0.46960000000000002</v>
      </c>
      <c r="Q135" s="165">
        <v>9.9000000000000008E-3</v>
      </c>
      <c r="R135" s="165">
        <f t="shared" si="2"/>
        <v>9.9000000000000021E-4</v>
      </c>
      <c r="S135" s="165">
        <v>0</v>
      </c>
      <c r="T135" s="166">
        <f t="shared" si="3"/>
        <v>0</v>
      </c>
      <c r="AR135" s="15" t="s">
        <v>150</v>
      </c>
      <c r="AT135" s="15" t="s">
        <v>145</v>
      </c>
      <c r="AU135" s="15" t="s">
        <v>89</v>
      </c>
      <c r="AY135" s="15" t="s">
        <v>142</v>
      </c>
      <c r="BE135" s="167">
        <f t="shared" si="4"/>
        <v>600</v>
      </c>
      <c r="BF135" s="167">
        <f t="shared" si="5"/>
        <v>0</v>
      </c>
      <c r="BG135" s="167">
        <f t="shared" si="6"/>
        <v>0</v>
      </c>
      <c r="BH135" s="167">
        <f t="shared" si="7"/>
        <v>0</v>
      </c>
      <c r="BI135" s="167">
        <f t="shared" si="8"/>
        <v>0</v>
      </c>
      <c r="BJ135" s="15" t="s">
        <v>87</v>
      </c>
      <c r="BK135" s="167">
        <f t="shared" si="9"/>
        <v>600</v>
      </c>
      <c r="BL135" s="15" t="s">
        <v>150</v>
      </c>
      <c r="BM135" s="15" t="s">
        <v>271</v>
      </c>
    </row>
    <row r="136" spans="2:65" s="1" customFormat="1" ht="16.5" customHeight="1">
      <c r="B136" s="30"/>
      <c r="C136" s="158" t="s">
        <v>272</v>
      </c>
      <c r="D136" s="158" t="s">
        <v>145</v>
      </c>
      <c r="E136" s="159" t="s">
        <v>273</v>
      </c>
      <c r="F136" s="160" t="s">
        <v>274</v>
      </c>
      <c r="G136" s="161" t="s">
        <v>262</v>
      </c>
      <c r="H136" s="162">
        <v>0.05</v>
      </c>
      <c r="I136" s="163">
        <v>6000</v>
      </c>
      <c r="J136" s="163">
        <f t="shared" si="0"/>
        <v>300</v>
      </c>
      <c r="K136" s="160" t="s">
        <v>35</v>
      </c>
      <c r="L136" s="34"/>
      <c r="M136" s="56" t="s">
        <v>35</v>
      </c>
      <c r="N136" s="164" t="s">
        <v>50</v>
      </c>
      <c r="O136" s="165">
        <v>4.6959999999999997</v>
      </c>
      <c r="P136" s="165">
        <f t="shared" si="1"/>
        <v>0.23480000000000001</v>
      </c>
      <c r="Q136" s="165">
        <v>9.9000000000000008E-3</v>
      </c>
      <c r="R136" s="165">
        <f t="shared" si="2"/>
        <v>4.9500000000000011E-4</v>
      </c>
      <c r="S136" s="165">
        <v>0</v>
      </c>
      <c r="T136" s="166">
        <f t="shared" si="3"/>
        <v>0</v>
      </c>
      <c r="AR136" s="15" t="s">
        <v>150</v>
      </c>
      <c r="AT136" s="15" t="s">
        <v>145</v>
      </c>
      <c r="AU136" s="15" t="s">
        <v>89</v>
      </c>
      <c r="AY136" s="15" t="s">
        <v>142</v>
      </c>
      <c r="BE136" s="167">
        <f t="shared" si="4"/>
        <v>300</v>
      </c>
      <c r="BF136" s="167">
        <f t="shared" si="5"/>
        <v>0</v>
      </c>
      <c r="BG136" s="167">
        <f t="shared" si="6"/>
        <v>0</v>
      </c>
      <c r="BH136" s="167">
        <f t="shared" si="7"/>
        <v>0</v>
      </c>
      <c r="BI136" s="167">
        <f t="shared" si="8"/>
        <v>0</v>
      </c>
      <c r="BJ136" s="15" t="s">
        <v>87</v>
      </c>
      <c r="BK136" s="167">
        <f t="shared" si="9"/>
        <v>300</v>
      </c>
      <c r="BL136" s="15" t="s">
        <v>150</v>
      </c>
      <c r="BM136" s="15" t="s">
        <v>275</v>
      </c>
    </row>
    <row r="137" spans="2:65" s="1" customFormat="1" ht="16.5" customHeight="1">
      <c r="B137" s="30"/>
      <c r="C137" s="158" t="s">
        <v>276</v>
      </c>
      <c r="D137" s="158" t="s">
        <v>145</v>
      </c>
      <c r="E137" s="159" t="s">
        <v>277</v>
      </c>
      <c r="F137" s="160" t="s">
        <v>278</v>
      </c>
      <c r="G137" s="161" t="s">
        <v>262</v>
      </c>
      <c r="H137" s="162">
        <v>0.05</v>
      </c>
      <c r="I137" s="163">
        <v>6000</v>
      </c>
      <c r="J137" s="163">
        <f t="shared" si="0"/>
        <v>300</v>
      </c>
      <c r="K137" s="160" t="s">
        <v>35</v>
      </c>
      <c r="L137" s="34"/>
      <c r="M137" s="56" t="s">
        <v>35</v>
      </c>
      <c r="N137" s="164" t="s">
        <v>50</v>
      </c>
      <c r="O137" s="165">
        <v>4.6959999999999997</v>
      </c>
      <c r="P137" s="165">
        <f t="shared" si="1"/>
        <v>0.23480000000000001</v>
      </c>
      <c r="Q137" s="165">
        <v>9.9000000000000008E-3</v>
      </c>
      <c r="R137" s="165">
        <f t="shared" si="2"/>
        <v>4.9500000000000011E-4</v>
      </c>
      <c r="S137" s="165">
        <v>0</v>
      </c>
      <c r="T137" s="166">
        <f t="shared" si="3"/>
        <v>0</v>
      </c>
      <c r="AR137" s="15" t="s">
        <v>150</v>
      </c>
      <c r="AT137" s="15" t="s">
        <v>145</v>
      </c>
      <c r="AU137" s="15" t="s">
        <v>89</v>
      </c>
      <c r="AY137" s="15" t="s">
        <v>142</v>
      </c>
      <c r="BE137" s="167">
        <f t="shared" si="4"/>
        <v>300</v>
      </c>
      <c r="BF137" s="167">
        <f t="shared" si="5"/>
        <v>0</v>
      </c>
      <c r="BG137" s="167">
        <f t="shared" si="6"/>
        <v>0</v>
      </c>
      <c r="BH137" s="167">
        <f t="shared" si="7"/>
        <v>0</v>
      </c>
      <c r="BI137" s="167">
        <f t="shared" si="8"/>
        <v>0</v>
      </c>
      <c r="BJ137" s="15" t="s">
        <v>87</v>
      </c>
      <c r="BK137" s="167">
        <f t="shared" si="9"/>
        <v>300</v>
      </c>
      <c r="BL137" s="15" t="s">
        <v>150</v>
      </c>
      <c r="BM137" s="15" t="s">
        <v>279</v>
      </c>
    </row>
    <row r="138" spans="2:65" s="1" customFormat="1" ht="16.5" customHeight="1">
      <c r="B138" s="30"/>
      <c r="C138" s="158" t="s">
        <v>280</v>
      </c>
      <c r="D138" s="158" t="s">
        <v>145</v>
      </c>
      <c r="E138" s="159" t="s">
        <v>281</v>
      </c>
      <c r="F138" s="160" t="s">
        <v>282</v>
      </c>
      <c r="G138" s="161" t="s">
        <v>262</v>
      </c>
      <c r="H138" s="162">
        <v>0.1</v>
      </c>
      <c r="I138" s="163">
        <v>6000</v>
      </c>
      <c r="J138" s="163">
        <f t="shared" si="0"/>
        <v>600</v>
      </c>
      <c r="K138" s="160" t="s">
        <v>35</v>
      </c>
      <c r="L138" s="34"/>
      <c r="M138" s="56" t="s">
        <v>35</v>
      </c>
      <c r="N138" s="164" t="s">
        <v>50</v>
      </c>
      <c r="O138" s="165">
        <v>4.6959999999999997</v>
      </c>
      <c r="P138" s="165">
        <f t="shared" si="1"/>
        <v>0.46960000000000002</v>
      </c>
      <c r="Q138" s="165">
        <v>9.9000000000000008E-3</v>
      </c>
      <c r="R138" s="165">
        <f t="shared" si="2"/>
        <v>9.9000000000000021E-4</v>
      </c>
      <c r="S138" s="165">
        <v>0</v>
      </c>
      <c r="T138" s="166">
        <f t="shared" si="3"/>
        <v>0</v>
      </c>
      <c r="AR138" s="15" t="s">
        <v>150</v>
      </c>
      <c r="AT138" s="15" t="s">
        <v>145</v>
      </c>
      <c r="AU138" s="15" t="s">
        <v>89</v>
      </c>
      <c r="AY138" s="15" t="s">
        <v>142</v>
      </c>
      <c r="BE138" s="167">
        <f t="shared" si="4"/>
        <v>600</v>
      </c>
      <c r="BF138" s="167">
        <f t="shared" si="5"/>
        <v>0</v>
      </c>
      <c r="BG138" s="167">
        <f t="shared" si="6"/>
        <v>0</v>
      </c>
      <c r="BH138" s="167">
        <f t="shared" si="7"/>
        <v>0</v>
      </c>
      <c r="BI138" s="167">
        <f t="shared" si="8"/>
        <v>0</v>
      </c>
      <c r="BJ138" s="15" t="s">
        <v>87</v>
      </c>
      <c r="BK138" s="167">
        <f t="shared" si="9"/>
        <v>600</v>
      </c>
      <c r="BL138" s="15" t="s">
        <v>150</v>
      </c>
      <c r="BM138" s="15" t="s">
        <v>283</v>
      </c>
    </row>
    <row r="139" spans="2:65" s="10" customFormat="1" ht="22.9" customHeight="1">
      <c r="B139" s="143"/>
      <c r="C139" s="144"/>
      <c r="D139" s="145" t="s">
        <v>78</v>
      </c>
      <c r="E139" s="156" t="s">
        <v>284</v>
      </c>
      <c r="F139" s="156" t="s">
        <v>285</v>
      </c>
      <c r="G139" s="144"/>
      <c r="H139" s="144"/>
      <c r="I139" s="144"/>
      <c r="J139" s="157">
        <f>BK139</f>
        <v>5000</v>
      </c>
      <c r="K139" s="144"/>
      <c r="L139" s="148"/>
      <c r="M139" s="149"/>
      <c r="N139" s="150"/>
      <c r="O139" s="150"/>
      <c r="P139" s="151">
        <f>SUM(P140:P141)</f>
        <v>0</v>
      </c>
      <c r="Q139" s="150"/>
      <c r="R139" s="151">
        <f>SUM(R140:R141)</f>
        <v>0</v>
      </c>
      <c r="S139" s="150"/>
      <c r="T139" s="152">
        <f>SUM(T140:T141)</f>
        <v>0</v>
      </c>
      <c r="AR139" s="153" t="s">
        <v>141</v>
      </c>
      <c r="AT139" s="154" t="s">
        <v>78</v>
      </c>
      <c r="AU139" s="154" t="s">
        <v>87</v>
      </c>
      <c r="AY139" s="153" t="s">
        <v>142</v>
      </c>
      <c r="BK139" s="155">
        <f>SUM(BK140:BK141)</f>
        <v>5000</v>
      </c>
    </row>
    <row r="140" spans="2:65" s="1" customFormat="1" ht="16.5" customHeight="1">
      <c r="B140" s="30"/>
      <c r="C140" s="158" t="s">
        <v>286</v>
      </c>
      <c r="D140" s="158" t="s">
        <v>145</v>
      </c>
      <c r="E140" s="159" t="s">
        <v>287</v>
      </c>
      <c r="F140" s="160" t="s">
        <v>288</v>
      </c>
      <c r="G140" s="161" t="s">
        <v>148</v>
      </c>
      <c r="H140" s="162">
        <v>1</v>
      </c>
      <c r="I140" s="163">
        <v>5000</v>
      </c>
      <c r="J140" s="163">
        <f>ROUND(I140*H140,2)</f>
        <v>5000</v>
      </c>
      <c r="K140" s="160" t="s">
        <v>149</v>
      </c>
      <c r="L140" s="34"/>
      <c r="M140" s="56" t="s">
        <v>35</v>
      </c>
      <c r="N140" s="164" t="s">
        <v>50</v>
      </c>
      <c r="O140" s="165">
        <v>0</v>
      </c>
      <c r="P140" s="165">
        <f>O140*H140</f>
        <v>0</v>
      </c>
      <c r="Q140" s="165">
        <v>0</v>
      </c>
      <c r="R140" s="165">
        <f>Q140*H140</f>
        <v>0</v>
      </c>
      <c r="S140" s="165">
        <v>0</v>
      </c>
      <c r="T140" s="166">
        <f>S140*H140</f>
        <v>0</v>
      </c>
      <c r="AR140" s="15" t="s">
        <v>150</v>
      </c>
      <c r="AT140" s="15" t="s">
        <v>145</v>
      </c>
      <c r="AU140" s="15" t="s">
        <v>89</v>
      </c>
      <c r="AY140" s="15" t="s">
        <v>142</v>
      </c>
      <c r="BE140" s="167">
        <f>IF(N140="základní",J140,0)</f>
        <v>5000</v>
      </c>
      <c r="BF140" s="167">
        <f>IF(N140="snížená",J140,0)</f>
        <v>0</v>
      </c>
      <c r="BG140" s="167">
        <f>IF(N140="zákl. přenesená",J140,0)</f>
        <v>0</v>
      </c>
      <c r="BH140" s="167">
        <f>IF(N140="sníž. přenesená",J140,0)</f>
        <v>0</v>
      </c>
      <c r="BI140" s="167">
        <f>IF(N140="nulová",J140,0)</f>
        <v>0</v>
      </c>
      <c r="BJ140" s="15" t="s">
        <v>87</v>
      </c>
      <c r="BK140" s="167">
        <f>ROUND(I140*H140,2)</f>
        <v>5000</v>
      </c>
      <c r="BL140" s="15" t="s">
        <v>150</v>
      </c>
      <c r="BM140" s="15" t="s">
        <v>289</v>
      </c>
    </row>
    <row r="141" spans="2:65" s="11" customFormat="1" ht="11.25">
      <c r="B141" s="168"/>
      <c r="C141" s="169"/>
      <c r="D141" s="170" t="s">
        <v>155</v>
      </c>
      <c r="E141" s="171" t="s">
        <v>35</v>
      </c>
      <c r="F141" s="172" t="s">
        <v>290</v>
      </c>
      <c r="G141" s="169"/>
      <c r="H141" s="173">
        <v>1</v>
      </c>
      <c r="I141" s="169"/>
      <c r="J141" s="169"/>
      <c r="K141" s="169"/>
      <c r="L141" s="174"/>
      <c r="M141" s="175"/>
      <c r="N141" s="176"/>
      <c r="O141" s="176"/>
      <c r="P141" s="176"/>
      <c r="Q141" s="176"/>
      <c r="R141" s="176"/>
      <c r="S141" s="176"/>
      <c r="T141" s="177"/>
      <c r="AT141" s="178" t="s">
        <v>155</v>
      </c>
      <c r="AU141" s="178" t="s">
        <v>89</v>
      </c>
      <c r="AV141" s="11" t="s">
        <v>89</v>
      </c>
      <c r="AW141" s="11" t="s">
        <v>41</v>
      </c>
      <c r="AX141" s="11" t="s">
        <v>79</v>
      </c>
      <c r="AY141" s="178" t="s">
        <v>142</v>
      </c>
    </row>
    <row r="142" spans="2:65" s="10" customFormat="1" ht="22.9" customHeight="1">
      <c r="B142" s="143"/>
      <c r="C142" s="144"/>
      <c r="D142" s="145" t="s">
        <v>78</v>
      </c>
      <c r="E142" s="156" t="s">
        <v>291</v>
      </c>
      <c r="F142" s="156" t="s">
        <v>292</v>
      </c>
      <c r="G142" s="144"/>
      <c r="H142" s="144"/>
      <c r="I142" s="144"/>
      <c r="J142" s="157">
        <f>BK142</f>
        <v>10000</v>
      </c>
      <c r="K142" s="144"/>
      <c r="L142" s="148"/>
      <c r="M142" s="149"/>
      <c r="N142" s="150"/>
      <c r="O142" s="150"/>
      <c r="P142" s="151">
        <f>SUM(P143:P144)</f>
        <v>0</v>
      </c>
      <c r="Q142" s="150"/>
      <c r="R142" s="151">
        <f>SUM(R143:R144)</f>
        <v>0</v>
      </c>
      <c r="S142" s="150"/>
      <c r="T142" s="152">
        <f>SUM(T143:T144)</f>
        <v>0</v>
      </c>
      <c r="AR142" s="153" t="s">
        <v>141</v>
      </c>
      <c r="AT142" s="154" t="s">
        <v>78</v>
      </c>
      <c r="AU142" s="154" t="s">
        <v>87</v>
      </c>
      <c r="AY142" s="153" t="s">
        <v>142</v>
      </c>
      <c r="BK142" s="155">
        <f>SUM(BK143:BK144)</f>
        <v>10000</v>
      </c>
    </row>
    <row r="143" spans="2:65" s="1" customFormat="1" ht="16.5" customHeight="1">
      <c r="B143" s="30"/>
      <c r="C143" s="158" t="s">
        <v>293</v>
      </c>
      <c r="D143" s="158" t="s">
        <v>145</v>
      </c>
      <c r="E143" s="159" t="s">
        <v>294</v>
      </c>
      <c r="F143" s="160" t="s">
        <v>295</v>
      </c>
      <c r="G143" s="161" t="s">
        <v>148</v>
      </c>
      <c r="H143" s="162">
        <v>1</v>
      </c>
      <c r="I143" s="163">
        <v>10000</v>
      </c>
      <c r="J143" s="163">
        <f>ROUND(I143*H143,2)</f>
        <v>10000</v>
      </c>
      <c r="K143" s="160" t="s">
        <v>149</v>
      </c>
      <c r="L143" s="34"/>
      <c r="M143" s="56" t="s">
        <v>35</v>
      </c>
      <c r="N143" s="164" t="s">
        <v>50</v>
      </c>
      <c r="O143" s="165">
        <v>0</v>
      </c>
      <c r="P143" s="165">
        <f>O143*H143</f>
        <v>0</v>
      </c>
      <c r="Q143" s="165">
        <v>0</v>
      </c>
      <c r="R143" s="165">
        <f>Q143*H143</f>
        <v>0</v>
      </c>
      <c r="S143" s="165">
        <v>0</v>
      </c>
      <c r="T143" s="166">
        <f>S143*H143</f>
        <v>0</v>
      </c>
      <c r="AR143" s="15" t="s">
        <v>150</v>
      </c>
      <c r="AT143" s="15" t="s">
        <v>145</v>
      </c>
      <c r="AU143" s="15" t="s">
        <v>89</v>
      </c>
      <c r="AY143" s="15" t="s">
        <v>142</v>
      </c>
      <c r="BE143" s="167">
        <f>IF(N143="základní",J143,0)</f>
        <v>10000</v>
      </c>
      <c r="BF143" s="167">
        <f>IF(N143="snížená",J143,0)</f>
        <v>0</v>
      </c>
      <c r="BG143" s="167">
        <f>IF(N143="zákl. přenesená",J143,0)</f>
        <v>0</v>
      </c>
      <c r="BH143" s="167">
        <f>IF(N143="sníž. přenesená",J143,0)</f>
        <v>0</v>
      </c>
      <c r="BI143" s="167">
        <f>IF(N143="nulová",J143,0)</f>
        <v>0</v>
      </c>
      <c r="BJ143" s="15" t="s">
        <v>87</v>
      </c>
      <c r="BK143" s="167">
        <f>ROUND(I143*H143,2)</f>
        <v>10000</v>
      </c>
      <c r="BL143" s="15" t="s">
        <v>150</v>
      </c>
      <c r="BM143" s="15" t="s">
        <v>296</v>
      </c>
    </row>
    <row r="144" spans="2:65" s="11" customFormat="1" ht="11.25">
      <c r="B144" s="168"/>
      <c r="C144" s="169"/>
      <c r="D144" s="170" t="s">
        <v>155</v>
      </c>
      <c r="E144" s="171" t="s">
        <v>35</v>
      </c>
      <c r="F144" s="172" t="s">
        <v>297</v>
      </c>
      <c r="G144" s="169"/>
      <c r="H144" s="173">
        <v>1</v>
      </c>
      <c r="I144" s="169"/>
      <c r="J144" s="169"/>
      <c r="K144" s="169"/>
      <c r="L144" s="174"/>
      <c r="M144" s="181"/>
      <c r="N144" s="182"/>
      <c r="O144" s="182"/>
      <c r="P144" s="182"/>
      <c r="Q144" s="182"/>
      <c r="R144" s="182"/>
      <c r="S144" s="182"/>
      <c r="T144" s="183"/>
      <c r="AT144" s="178" t="s">
        <v>155</v>
      </c>
      <c r="AU144" s="178" t="s">
        <v>89</v>
      </c>
      <c r="AV144" s="11" t="s">
        <v>89</v>
      </c>
      <c r="AW144" s="11" t="s">
        <v>41</v>
      </c>
      <c r="AX144" s="11" t="s">
        <v>79</v>
      </c>
      <c r="AY144" s="178" t="s">
        <v>142</v>
      </c>
    </row>
    <row r="145" spans="2:12" s="1" customFormat="1" ht="6.95" customHeight="1">
      <c r="B145" s="42"/>
      <c r="C145" s="43"/>
      <c r="D145" s="43"/>
      <c r="E145" s="43"/>
      <c r="F145" s="43"/>
      <c r="G145" s="43"/>
      <c r="H145" s="43"/>
      <c r="I145" s="43"/>
      <c r="J145" s="43"/>
      <c r="K145" s="43"/>
      <c r="L145" s="34"/>
    </row>
  </sheetData>
  <sheetProtection algorithmName="SHA-512" hashValue="LvbWSZa3szpJXFm4LHCypG0870Oy1ElfGk5rHo1KCe0JK/W2r9WYFQiCvBfSSczximOafPOExYGMNt1mtBwR1Q==" saltValue="BAuuzLglhu6buItJ4nHSKr6OnVdFq5vWm0vwfELacJNozg/64rpySUNDpRWfyXxOyXYEc6y3c4g9e21nqkE6jg==" spinCount="100000" sheet="1" objects="1" scenarios="1" formatColumns="0" formatRows="0" autoFilter="0"/>
  <autoFilter ref="C85:K144"/>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scale="88"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5"/>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46" ht="11.25">
      <c r="A1" s="20"/>
    </row>
    <row r="2" spans="1:46" ht="36.950000000000003" customHeight="1">
      <c r="L2" s="225"/>
      <c r="M2" s="225"/>
      <c r="N2" s="225"/>
      <c r="O2" s="225"/>
      <c r="P2" s="225"/>
      <c r="Q2" s="225"/>
      <c r="R2" s="225"/>
      <c r="S2" s="225"/>
      <c r="T2" s="225"/>
      <c r="U2" s="225"/>
      <c r="V2" s="225"/>
      <c r="AT2" s="15" t="s">
        <v>92</v>
      </c>
    </row>
    <row r="3" spans="1:46" ht="6.95" customHeight="1">
      <c r="B3" s="94"/>
      <c r="C3" s="95"/>
      <c r="D3" s="95"/>
      <c r="E3" s="95"/>
      <c r="F3" s="95"/>
      <c r="G3" s="95"/>
      <c r="H3" s="95"/>
      <c r="I3" s="95"/>
      <c r="J3" s="95"/>
      <c r="K3" s="95"/>
      <c r="L3" s="18"/>
      <c r="AT3" s="15" t="s">
        <v>89</v>
      </c>
    </row>
    <row r="4" spans="1:46" ht="24.95" customHeight="1">
      <c r="B4" s="18"/>
      <c r="D4" s="96" t="s">
        <v>112</v>
      </c>
      <c r="L4" s="18"/>
      <c r="M4" s="22" t="s">
        <v>10</v>
      </c>
      <c r="AT4" s="15" t="s">
        <v>4</v>
      </c>
    </row>
    <row r="5" spans="1:46" ht="6.95" customHeight="1">
      <c r="B5" s="18"/>
      <c r="L5" s="18"/>
    </row>
    <row r="6" spans="1:46" ht="12" customHeight="1">
      <c r="B6" s="18"/>
      <c r="D6" s="97" t="s">
        <v>14</v>
      </c>
      <c r="L6" s="18"/>
    </row>
    <row r="7" spans="1:46" ht="16.5" customHeight="1">
      <c r="B7" s="18"/>
      <c r="E7" s="252" t="str">
        <f>'Rekapitulace stavby'!K6</f>
        <v>REKONSTRUKCE BUDOVY OŘ PLZEŇ, TRÄGEROVA ULICE, ČESKÉ BUDĚJOVICE</v>
      </c>
      <c r="F7" s="253"/>
      <c r="G7" s="253"/>
      <c r="H7" s="253"/>
      <c r="L7" s="18"/>
    </row>
    <row r="8" spans="1:46" s="1" customFormat="1" ht="12" customHeight="1">
      <c r="B8" s="34"/>
      <c r="D8" s="97" t="s">
        <v>113</v>
      </c>
      <c r="L8" s="34"/>
    </row>
    <row r="9" spans="1:46" s="1" customFormat="1" ht="36.950000000000003" customHeight="1">
      <c r="B9" s="34"/>
      <c r="E9" s="254" t="s">
        <v>298</v>
      </c>
      <c r="F9" s="255"/>
      <c r="G9" s="255"/>
      <c r="H9" s="255"/>
      <c r="L9" s="34"/>
    </row>
    <row r="10" spans="1:46" s="1" customFormat="1" ht="11.25">
      <c r="B10" s="34"/>
      <c r="L10" s="34"/>
    </row>
    <row r="11" spans="1:46" s="1" customFormat="1" ht="12" customHeight="1">
      <c r="B11" s="34"/>
      <c r="D11" s="97" t="s">
        <v>16</v>
      </c>
      <c r="F11" s="15" t="s">
        <v>93</v>
      </c>
      <c r="I11" s="97" t="s">
        <v>18</v>
      </c>
      <c r="J11" s="15" t="s">
        <v>299</v>
      </c>
      <c r="L11" s="34"/>
    </row>
    <row r="12" spans="1:46" s="1" customFormat="1" ht="12" customHeight="1">
      <c r="B12" s="34"/>
      <c r="D12" s="97" t="s">
        <v>20</v>
      </c>
      <c r="F12" s="15" t="s">
        <v>21</v>
      </c>
      <c r="I12" s="97" t="s">
        <v>22</v>
      </c>
      <c r="J12" s="98" t="str">
        <f>'Rekapitulace stavby'!AN8</f>
        <v>25. 7. 2019</v>
      </c>
      <c r="L12" s="34"/>
    </row>
    <row r="13" spans="1:46" s="1" customFormat="1" ht="21.75" customHeight="1">
      <c r="B13" s="34"/>
      <c r="D13" s="99" t="s">
        <v>24</v>
      </c>
      <c r="F13" s="100" t="s">
        <v>300</v>
      </c>
      <c r="I13" s="99" t="s">
        <v>26</v>
      </c>
      <c r="J13" s="100" t="s">
        <v>301</v>
      </c>
      <c r="L13" s="34"/>
    </row>
    <row r="14" spans="1:46" s="1" customFormat="1" ht="12" customHeight="1">
      <c r="B14" s="34"/>
      <c r="D14" s="97" t="s">
        <v>28</v>
      </c>
      <c r="I14" s="97" t="s">
        <v>29</v>
      </c>
      <c r="J14" s="15" t="s">
        <v>30</v>
      </c>
      <c r="L14" s="34"/>
    </row>
    <row r="15" spans="1:46" s="1" customFormat="1" ht="18" customHeight="1">
      <c r="B15" s="34"/>
      <c r="E15" s="15" t="s">
        <v>31</v>
      </c>
      <c r="I15" s="97" t="s">
        <v>32</v>
      </c>
      <c r="J15" s="15" t="s">
        <v>33</v>
      </c>
      <c r="L15" s="34"/>
    </row>
    <row r="16" spans="1:46" s="1" customFormat="1" ht="6.95" customHeight="1">
      <c r="B16" s="34"/>
      <c r="L16" s="34"/>
    </row>
    <row r="17" spans="2:12" s="1" customFormat="1" ht="12" customHeight="1">
      <c r="B17" s="34"/>
      <c r="D17" s="97" t="s">
        <v>34</v>
      </c>
      <c r="I17" s="97" t="s">
        <v>29</v>
      </c>
      <c r="J17" s="15" t="str">
        <f>'Rekapitulace stavby'!AN13</f>
        <v/>
      </c>
      <c r="L17" s="34"/>
    </row>
    <row r="18" spans="2:12" s="1" customFormat="1" ht="18" customHeight="1">
      <c r="B18" s="34"/>
      <c r="E18" s="256" t="str">
        <f>'Rekapitulace stavby'!E14</f>
        <v xml:space="preserve"> </v>
      </c>
      <c r="F18" s="256"/>
      <c r="G18" s="256"/>
      <c r="H18" s="256"/>
      <c r="I18" s="97" t="s">
        <v>32</v>
      </c>
      <c r="J18" s="15" t="str">
        <f>'Rekapitulace stavby'!AN14</f>
        <v/>
      </c>
      <c r="L18" s="34"/>
    </row>
    <row r="19" spans="2:12" s="1" customFormat="1" ht="6.95" customHeight="1">
      <c r="B19" s="34"/>
      <c r="L19" s="34"/>
    </row>
    <row r="20" spans="2:12" s="1" customFormat="1" ht="12" customHeight="1">
      <c r="B20" s="34"/>
      <c r="D20" s="97" t="s">
        <v>37</v>
      </c>
      <c r="I20" s="97" t="s">
        <v>29</v>
      </c>
      <c r="J20" s="15" t="s">
        <v>38</v>
      </c>
      <c r="L20" s="34"/>
    </row>
    <row r="21" spans="2:12" s="1" customFormat="1" ht="18" customHeight="1">
      <c r="B21" s="34"/>
      <c r="E21" s="15" t="s">
        <v>39</v>
      </c>
      <c r="I21" s="97" t="s">
        <v>32</v>
      </c>
      <c r="J21" s="15" t="s">
        <v>40</v>
      </c>
      <c r="L21" s="34"/>
    </row>
    <row r="22" spans="2:12" s="1" customFormat="1" ht="6.95" customHeight="1">
      <c r="B22" s="34"/>
      <c r="L22" s="34"/>
    </row>
    <row r="23" spans="2:12" s="1" customFormat="1" ht="12" customHeight="1">
      <c r="B23" s="34"/>
      <c r="D23" s="97" t="s">
        <v>42</v>
      </c>
      <c r="I23" s="97" t="s">
        <v>29</v>
      </c>
      <c r="J23" s="15" t="str">
        <f>IF('Rekapitulace stavby'!AN19="","",'Rekapitulace stavby'!AN19)</f>
        <v/>
      </c>
      <c r="L23" s="34"/>
    </row>
    <row r="24" spans="2:12" s="1" customFormat="1" ht="18" customHeight="1">
      <c r="B24" s="34"/>
      <c r="E24" s="15" t="str">
        <f>IF('Rekapitulace stavby'!E20="","",'Rekapitulace stavby'!E20)</f>
        <v xml:space="preserve"> </v>
      </c>
      <c r="I24" s="97" t="s">
        <v>32</v>
      </c>
      <c r="J24" s="15" t="str">
        <f>IF('Rekapitulace stavby'!AN20="","",'Rekapitulace stavby'!AN20)</f>
        <v/>
      </c>
      <c r="L24" s="34"/>
    </row>
    <row r="25" spans="2:12" s="1" customFormat="1" ht="6.95" customHeight="1">
      <c r="B25" s="34"/>
      <c r="L25" s="34"/>
    </row>
    <row r="26" spans="2:12" s="1" customFormat="1" ht="12" customHeight="1">
      <c r="B26" s="34"/>
      <c r="D26" s="97" t="s">
        <v>43</v>
      </c>
      <c r="L26" s="34"/>
    </row>
    <row r="27" spans="2:12" s="6" customFormat="1" ht="16.5" customHeight="1">
      <c r="B27" s="101"/>
      <c r="E27" s="257" t="s">
        <v>35</v>
      </c>
      <c r="F27" s="257"/>
      <c r="G27" s="257"/>
      <c r="H27" s="257"/>
      <c r="L27" s="101"/>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102" t="s">
        <v>45</v>
      </c>
      <c r="J30" s="103">
        <f>ROUND(J86, 2)</f>
        <v>829013.18</v>
      </c>
      <c r="L30" s="34"/>
    </row>
    <row r="31" spans="2:12" s="1" customFormat="1" ht="6.95" customHeight="1">
      <c r="B31" s="34"/>
      <c r="D31" s="52"/>
      <c r="E31" s="52"/>
      <c r="F31" s="52"/>
      <c r="G31" s="52"/>
      <c r="H31" s="52"/>
      <c r="I31" s="52"/>
      <c r="J31" s="52"/>
      <c r="K31" s="52"/>
      <c r="L31" s="34"/>
    </row>
    <row r="32" spans="2:12" s="1" customFormat="1" ht="14.45" customHeight="1">
      <c r="B32" s="34"/>
      <c r="F32" s="104" t="s">
        <v>47</v>
      </c>
      <c r="I32" s="104" t="s">
        <v>46</v>
      </c>
      <c r="J32" s="104" t="s">
        <v>48</v>
      </c>
      <c r="L32" s="34"/>
    </row>
    <row r="33" spans="2:12" s="1" customFormat="1" ht="14.45" customHeight="1">
      <c r="B33" s="34"/>
      <c r="D33" s="97" t="s">
        <v>49</v>
      </c>
      <c r="E33" s="97" t="s">
        <v>50</v>
      </c>
      <c r="F33" s="105">
        <f>ROUND((SUM(BE86:BE234)),  2)</f>
        <v>829013.18</v>
      </c>
      <c r="I33" s="106">
        <v>0.21</v>
      </c>
      <c r="J33" s="105">
        <f>ROUND(((SUM(BE86:BE234))*I33),  2)</f>
        <v>174092.77</v>
      </c>
      <c r="L33" s="34"/>
    </row>
    <row r="34" spans="2:12" s="1" customFormat="1" ht="14.45" customHeight="1">
      <c r="B34" s="34"/>
      <c r="E34" s="97" t="s">
        <v>51</v>
      </c>
      <c r="F34" s="105">
        <f>ROUND((SUM(BF86:BF234)),  2)</f>
        <v>0</v>
      </c>
      <c r="I34" s="106">
        <v>0.15</v>
      </c>
      <c r="J34" s="105">
        <f>ROUND(((SUM(BF86:BF234))*I34),  2)</f>
        <v>0</v>
      </c>
      <c r="L34" s="34"/>
    </row>
    <row r="35" spans="2:12" s="1" customFormat="1" ht="14.45" hidden="1" customHeight="1">
      <c r="B35" s="34"/>
      <c r="E35" s="97" t="s">
        <v>52</v>
      </c>
      <c r="F35" s="105">
        <f>ROUND((SUM(BG86:BG234)),  2)</f>
        <v>0</v>
      </c>
      <c r="I35" s="106">
        <v>0.21</v>
      </c>
      <c r="J35" s="105">
        <f>0</f>
        <v>0</v>
      </c>
      <c r="L35" s="34"/>
    </row>
    <row r="36" spans="2:12" s="1" customFormat="1" ht="14.45" hidden="1" customHeight="1">
      <c r="B36" s="34"/>
      <c r="E36" s="97" t="s">
        <v>53</v>
      </c>
      <c r="F36" s="105">
        <f>ROUND((SUM(BH86:BH234)),  2)</f>
        <v>0</v>
      </c>
      <c r="I36" s="106">
        <v>0.15</v>
      </c>
      <c r="J36" s="105">
        <f>0</f>
        <v>0</v>
      </c>
      <c r="L36" s="34"/>
    </row>
    <row r="37" spans="2:12" s="1" customFormat="1" ht="14.45" hidden="1" customHeight="1">
      <c r="B37" s="34"/>
      <c r="E37" s="97" t="s">
        <v>54</v>
      </c>
      <c r="F37" s="105">
        <f>ROUND((SUM(BI86:BI234)),  2)</f>
        <v>0</v>
      </c>
      <c r="I37" s="106">
        <v>0</v>
      </c>
      <c r="J37" s="105">
        <f>0</f>
        <v>0</v>
      </c>
      <c r="L37" s="34"/>
    </row>
    <row r="38" spans="2:12" s="1" customFormat="1" ht="6.95" customHeight="1">
      <c r="B38" s="34"/>
      <c r="L38" s="34"/>
    </row>
    <row r="39" spans="2:12" s="1" customFormat="1" ht="25.35" customHeight="1">
      <c r="B39" s="34"/>
      <c r="C39" s="107"/>
      <c r="D39" s="108" t="s">
        <v>55</v>
      </c>
      <c r="E39" s="109"/>
      <c r="F39" s="109"/>
      <c r="G39" s="110" t="s">
        <v>56</v>
      </c>
      <c r="H39" s="111" t="s">
        <v>57</v>
      </c>
      <c r="I39" s="109"/>
      <c r="J39" s="112">
        <f>SUM(J30:J37)</f>
        <v>1003105.9500000001</v>
      </c>
      <c r="K39" s="113"/>
      <c r="L39" s="34"/>
    </row>
    <row r="40" spans="2:12" s="1" customFormat="1" ht="14.45" customHeight="1">
      <c r="B40" s="114"/>
      <c r="C40" s="115"/>
      <c r="D40" s="115"/>
      <c r="E40" s="115"/>
      <c r="F40" s="115"/>
      <c r="G40" s="115"/>
      <c r="H40" s="115"/>
      <c r="I40" s="115"/>
      <c r="J40" s="115"/>
      <c r="K40" s="115"/>
      <c r="L40" s="34"/>
    </row>
    <row r="44" spans="2:12" s="1" customFormat="1" ht="6.95" customHeight="1">
      <c r="B44" s="116"/>
      <c r="C44" s="117"/>
      <c r="D44" s="117"/>
      <c r="E44" s="117"/>
      <c r="F44" s="117"/>
      <c r="G44" s="117"/>
      <c r="H44" s="117"/>
      <c r="I44" s="117"/>
      <c r="J44" s="117"/>
      <c r="K44" s="117"/>
      <c r="L44" s="34"/>
    </row>
    <row r="45" spans="2:12" s="1" customFormat="1" ht="24.95" customHeight="1">
      <c r="B45" s="30"/>
      <c r="C45" s="21" t="s">
        <v>115</v>
      </c>
      <c r="D45" s="31"/>
      <c r="E45" s="31"/>
      <c r="F45" s="31"/>
      <c r="G45" s="31"/>
      <c r="H45" s="31"/>
      <c r="I45" s="31"/>
      <c r="J45" s="31"/>
      <c r="K45" s="31"/>
      <c r="L45" s="34"/>
    </row>
    <row r="46" spans="2:12" s="1" customFormat="1" ht="6.95" customHeight="1">
      <c r="B46" s="30"/>
      <c r="C46" s="31"/>
      <c r="D46" s="31"/>
      <c r="E46" s="31"/>
      <c r="F46" s="31"/>
      <c r="G46" s="31"/>
      <c r="H46" s="31"/>
      <c r="I46" s="31"/>
      <c r="J46" s="31"/>
      <c r="K46" s="31"/>
      <c r="L46" s="34"/>
    </row>
    <row r="47" spans="2:12" s="1" customFormat="1" ht="12" customHeight="1">
      <c r="B47" s="30"/>
      <c r="C47" s="26" t="s">
        <v>14</v>
      </c>
      <c r="D47" s="31"/>
      <c r="E47" s="31"/>
      <c r="F47" s="31"/>
      <c r="G47" s="31"/>
      <c r="H47" s="31"/>
      <c r="I47" s="31"/>
      <c r="J47" s="31"/>
      <c r="K47" s="31"/>
      <c r="L47" s="34"/>
    </row>
    <row r="48" spans="2:12" s="1" customFormat="1" ht="16.5" customHeight="1">
      <c r="B48" s="30"/>
      <c r="C48" s="31"/>
      <c r="D48" s="31"/>
      <c r="E48" s="258" t="str">
        <f>E7</f>
        <v>REKONSTRUKCE BUDOVY OŘ PLZEŇ, TRÄGEROVA ULICE, ČESKÉ BUDĚJOVICE</v>
      </c>
      <c r="F48" s="259"/>
      <c r="G48" s="259"/>
      <c r="H48" s="259"/>
      <c r="I48" s="31"/>
      <c r="J48" s="31"/>
      <c r="K48" s="31"/>
      <c r="L48" s="34"/>
    </row>
    <row r="49" spans="2:47" s="1" customFormat="1" ht="12" customHeight="1">
      <c r="B49" s="30"/>
      <c r="C49" s="26" t="s">
        <v>113</v>
      </c>
      <c r="D49" s="31"/>
      <c r="E49" s="31"/>
      <c r="F49" s="31"/>
      <c r="G49" s="31"/>
      <c r="H49" s="31"/>
      <c r="I49" s="31"/>
      <c r="J49" s="31"/>
      <c r="K49" s="31"/>
      <c r="L49" s="34"/>
    </row>
    <row r="50" spans="2:47" s="1" customFormat="1" ht="16.5" customHeight="1">
      <c r="B50" s="30"/>
      <c r="C50" s="31"/>
      <c r="D50" s="31"/>
      <c r="E50" s="248" t="str">
        <f>E9</f>
        <v>SO 01 - Dešťová kanalizace</v>
      </c>
      <c r="F50" s="240"/>
      <c r="G50" s="240"/>
      <c r="H50" s="240"/>
      <c r="I50" s="31"/>
      <c r="J50" s="31"/>
      <c r="K50" s="31"/>
      <c r="L50" s="34"/>
    </row>
    <row r="51" spans="2:47" s="1" customFormat="1" ht="6.95" customHeight="1">
      <c r="B51" s="30"/>
      <c r="C51" s="31"/>
      <c r="D51" s="31"/>
      <c r="E51" s="31"/>
      <c r="F51" s="31"/>
      <c r="G51" s="31"/>
      <c r="H51" s="31"/>
      <c r="I51" s="31"/>
      <c r="J51" s="31"/>
      <c r="K51" s="31"/>
      <c r="L51" s="34"/>
    </row>
    <row r="52" spans="2:47" s="1" customFormat="1" ht="12" customHeight="1">
      <c r="B52" s="30"/>
      <c r="C52" s="26" t="s">
        <v>20</v>
      </c>
      <c r="D52" s="31"/>
      <c r="E52" s="31"/>
      <c r="F52" s="24" t="str">
        <f>F12</f>
        <v>České Budějovice</v>
      </c>
      <c r="G52" s="31"/>
      <c r="H52" s="31"/>
      <c r="I52" s="26" t="s">
        <v>22</v>
      </c>
      <c r="J52" s="51" t="str">
        <f>IF(J12="","",J12)</f>
        <v>25. 7. 2019</v>
      </c>
      <c r="K52" s="31"/>
      <c r="L52" s="34"/>
    </row>
    <row r="53" spans="2:47" s="1" customFormat="1" ht="6.95" customHeight="1">
      <c r="B53" s="30"/>
      <c r="C53" s="31"/>
      <c r="D53" s="31"/>
      <c r="E53" s="31"/>
      <c r="F53" s="31"/>
      <c r="G53" s="31"/>
      <c r="H53" s="31"/>
      <c r="I53" s="31"/>
      <c r="J53" s="31"/>
      <c r="K53" s="31"/>
      <c r="L53" s="34"/>
    </row>
    <row r="54" spans="2:47" s="1" customFormat="1" ht="13.7" customHeight="1">
      <c r="B54" s="30"/>
      <c r="C54" s="26" t="s">
        <v>28</v>
      </c>
      <c r="D54" s="31"/>
      <c r="E54" s="31"/>
      <c r="F54" s="24" t="str">
        <f>E15</f>
        <v>Správa železniční dopravní cesty, státní o.</v>
      </c>
      <c r="G54" s="31"/>
      <c r="H54" s="31"/>
      <c r="I54" s="26" t="s">
        <v>37</v>
      </c>
      <c r="J54" s="28" t="str">
        <f>E21</f>
        <v>ATELIÉR DoPI, s.r.o.</v>
      </c>
      <c r="K54" s="31"/>
      <c r="L54" s="34"/>
    </row>
    <row r="55" spans="2:47" s="1" customFormat="1" ht="13.7" customHeight="1">
      <c r="B55" s="30"/>
      <c r="C55" s="26" t="s">
        <v>34</v>
      </c>
      <c r="D55" s="31"/>
      <c r="E55" s="31"/>
      <c r="F55" s="24" t="str">
        <f>IF(E18="","",E18)</f>
        <v xml:space="preserve"> </v>
      </c>
      <c r="G55" s="31"/>
      <c r="H55" s="31"/>
      <c r="I55" s="26" t="s">
        <v>42</v>
      </c>
      <c r="J55" s="28" t="str">
        <f>E24</f>
        <v xml:space="preserve"> </v>
      </c>
      <c r="K55" s="31"/>
      <c r="L55" s="34"/>
    </row>
    <row r="56" spans="2:47" s="1" customFormat="1" ht="10.35" customHeight="1">
      <c r="B56" s="30"/>
      <c r="C56" s="31"/>
      <c r="D56" s="31"/>
      <c r="E56" s="31"/>
      <c r="F56" s="31"/>
      <c r="G56" s="31"/>
      <c r="H56" s="31"/>
      <c r="I56" s="31"/>
      <c r="J56" s="31"/>
      <c r="K56" s="31"/>
      <c r="L56" s="34"/>
    </row>
    <row r="57" spans="2:47" s="1" customFormat="1" ht="29.25" customHeight="1">
      <c r="B57" s="30"/>
      <c r="C57" s="118" t="s">
        <v>116</v>
      </c>
      <c r="D57" s="119"/>
      <c r="E57" s="119"/>
      <c r="F57" s="119"/>
      <c r="G57" s="119"/>
      <c r="H57" s="119"/>
      <c r="I57" s="119"/>
      <c r="J57" s="120" t="s">
        <v>117</v>
      </c>
      <c r="K57" s="119"/>
      <c r="L57" s="34"/>
    </row>
    <row r="58" spans="2:47" s="1" customFormat="1" ht="10.35" customHeight="1">
      <c r="B58" s="30"/>
      <c r="C58" s="31"/>
      <c r="D58" s="31"/>
      <c r="E58" s="31"/>
      <c r="F58" s="31"/>
      <c r="G58" s="31"/>
      <c r="H58" s="31"/>
      <c r="I58" s="31"/>
      <c r="J58" s="31"/>
      <c r="K58" s="31"/>
      <c r="L58" s="34"/>
    </row>
    <row r="59" spans="2:47" s="1" customFormat="1" ht="22.9" customHeight="1">
      <c r="B59" s="30"/>
      <c r="C59" s="121" t="s">
        <v>77</v>
      </c>
      <c r="D59" s="31"/>
      <c r="E59" s="31"/>
      <c r="F59" s="31"/>
      <c r="G59" s="31"/>
      <c r="H59" s="31"/>
      <c r="I59" s="31"/>
      <c r="J59" s="70">
        <f>J86</f>
        <v>829013.17999999993</v>
      </c>
      <c r="K59" s="31"/>
      <c r="L59" s="34"/>
      <c r="AU59" s="15" t="s">
        <v>118</v>
      </c>
    </row>
    <row r="60" spans="2:47" s="7" customFormat="1" ht="24.95" customHeight="1">
      <c r="B60" s="122"/>
      <c r="C60" s="123"/>
      <c r="D60" s="124" t="s">
        <v>302</v>
      </c>
      <c r="E60" s="125"/>
      <c r="F60" s="125"/>
      <c r="G60" s="125"/>
      <c r="H60" s="125"/>
      <c r="I60" s="125"/>
      <c r="J60" s="126">
        <f>J87</f>
        <v>829013.17999999993</v>
      </c>
      <c r="K60" s="123"/>
      <c r="L60" s="127"/>
    </row>
    <row r="61" spans="2:47" s="8" customFormat="1" ht="19.899999999999999" customHeight="1">
      <c r="B61" s="128"/>
      <c r="C61" s="129"/>
      <c r="D61" s="130" t="s">
        <v>303</v>
      </c>
      <c r="E61" s="131"/>
      <c r="F61" s="131"/>
      <c r="G61" s="131"/>
      <c r="H61" s="131"/>
      <c r="I61" s="131"/>
      <c r="J61" s="132">
        <f>J88</f>
        <v>337813.78999999992</v>
      </c>
      <c r="K61" s="129"/>
      <c r="L61" s="133"/>
    </row>
    <row r="62" spans="2:47" s="8" customFormat="1" ht="19.899999999999999" customHeight="1">
      <c r="B62" s="128"/>
      <c r="C62" s="129"/>
      <c r="D62" s="130" t="s">
        <v>304</v>
      </c>
      <c r="E62" s="131"/>
      <c r="F62" s="131"/>
      <c r="G62" s="131"/>
      <c r="H62" s="131"/>
      <c r="I62" s="131"/>
      <c r="J62" s="132">
        <f>J127</f>
        <v>317430.7</v>
      </c>
      <c r="K62" s="129"/>
      <c r="L62" s="133"/>
    </row>
    <row r="63" spans="2:47" s="8" customFormat="1" ht="19.899999999999999" customHeight="1">
      <c r="B63" s="128"/>
      <c r="C63" s="129"/>
      <c r="D63" s="130" t="s">
        <v>305</v>
      </c>
      <c r="E63" s="131"/>
      <c r="F63" s="131"/>
      <c r="G63" s="131"/>
      <c r="H63" s="131"/>
      <c r="I63" s="131"/>
      <c r="J63" s="132">
        <f>J211</f>
        <v>32991</v>
      </c>
      <c r="K63" s="129"/>
      <c r="L63" s="133"/>
    </row>
    <row r="64" spans="2:47" s="8" customFormat="1" ht="14.85" customHeight="1">
      <c r="B64" s="128"/>
      <c r="C64" s="129"/>
      <c r="D64" s="130" t="s">
        <v>306</v>
      </c>
      <c r="E64" s="131"/>
      <c r="F64" s="131"/>
      <c r="G64" s="131"/>
      <c r="H64" s="131"/>
      <c r="I64" s="131"/>
      <c r="J64" s="132">
        <f>J212</f>
        <v>32991</v>
      </c>
      <c r="K64" s="129"/>
      <c r="L64" s="133"/>
    </row>
    <row r="65" spans="2:12" s="8" customFormat="1" ht="19.899999999999999" customHeight="1">
      <c r="B65" s="128"/>
      <c r="C65" s="129"/>
      <c r="D65" s="130" t="s">
        <v>307</v>
      </c>
      <c r="E65" s="131"/>
      <c r="F65" s="131"/>
      <c r="G65" s="131"/>
      <c r="H65" s="131"/>
      <c r="I65" s="131"/>
      <c r="J65" s="132">
        <f>J226</f>
        <v>16675.23</v>
      </c>
      <c r="K65" s="129"/>
      <c r="L65" s="133"/>
    </row>
    <row r="66" spans="2:12" s="8" customFormat="1" ht="19.899999999999999" customHeight="1">
      <c r="B66" s="128"/>
      <c r="C66" s="129"/>
      <c r="D66" s="130" t="s">
        <v>308</v>
      </c>
      <c r="E66" s="131"/>
      <c r="F66" s="131"/>
      <c r="G66" s="131"/>
      <c r="H66" s="131"/>
      <c r="I66" s="131"/>
      <c r="J66" s="132">
        <f>J233</f>
        <v>124102.46</v>
      </c>
      <c r="K66" s="129"/>
      <c r="L66" s="133"/>
    </row>
    <row r="67" spans="2:12" s="1" customFormat="1" ht="21.75" customHeight="1">
      <c r="B67" s="30"/>
      <c r="C67" s="31"/>
      <c r="D67" s="31"/>
      <c r="E67" s="31"/>
      <c r="F67" s="31"/>
      <c r="G67" s="31"/>
      <c r="H67" s="31"/>
      <c r="I67" s="31"/>
      <c r="J67" s="31"/>
      <c r="K67" s="31"/>
      <c r="L67" s="34"/>
    </row>
    <row r="68" spans="2:12" s="1" customFormat="1" ht="6.95" customHeight="1">
      <c r="B68" s="42"/>
      <c r="C68" s="43"/>
      <c r="D68" s="43"/>
      <c r="E68" s="43"/>
      <c r="F68" s="43"/>
      <c r="G68" s="43"/>
      <c r="H68" s="43"/>
      <c r="I68" s="43"/>
      <c r="J68" s="43"/>
      <c r="K68" s="43"/>
      <c r="L68" s="34"/>
    </row>
    <row r="72" spans="2:12" s="1" customFormat="1" ht="6.95" customHeight="1">
      <c r="B72" s="44"/>
      <c r="C72" s="45"/>
      <c r="D72" s="45"/>
      <c r="E72" s="45"/>
      <c r="F72" s="45"/>
      <c r="G72" s="45"/>
      <c r="H72" s="45"/>
      <c r="I72" s="45"/>
      <c r="J72" s="45"/>
      <c r="K72" s="45"/>
      <c r="L72" s="34"/>
    </row>
    <row r="73" spans="2:12" s="1" customFormat="1" ht="24.95" customHeight="1">
      <c r="B73" s="30"/>
      <c r="C73" s="21" t="s">
        <v>126</v>
      </c>
      <c r="D73" s="31"/>
      <c r="E73" s="31"/>
      <c r="F73" s="31"/>
      <c r="G73" s="31"/>
      <c r="H73" s="31"/>
      <c r="I73" s="31"/>
      <c r="J73" s="31"/>
      <c r="K73" s="31"/>
      <c r="L73" s="34"/>
    </row>
    <row r="74" spans="2:12" s="1" customFormat="1" ht="6.95" customHeight="1">
      <c r="B74" s="30"/>
      <c r="C74" s="31"/>
      <c r="D74" s="31"/>
      <c r="E74" s="31"/>
      <c r="F74" s="31"/>
      <c r="G74" s="31"/>
      <c r="H74" s="31"/>
      <c r="I74" s="31"/>
      <c r="J74" s="31"/>
      <c r="K74" s="31"/>
      <c r="L74" s="34"/>
    </row>
    <row r="75" spans="2:12" s="1" customFormat="1" ht="12" customHeight="1">
      <c r="B75" s="30"/>
      <c r="C75" s="26" t="s">
        <v>14</v>
      </c>
      <c r="D75" s="31"/>
      <c r="E75" s="31"/>
      <c r="F75" s="31"/>
      <c r="G75" s="31"/>
      <c r="H75" s="31"/>
      <c r="I75" s="31"/>
      <c r="J75" s="31"/>
      <c r="K75" s="31"/>
      <c r="L75" s="34"/>
    </row>
    <row r="76" spans="2:12" s="1" customFormat="1" ht="16.5" customHeight="1">
      <c r="B76" s="30"/>
      <c r="C76" s="31"/>
      <c r="D76" s="31"/>
      <c r="E76" s="258" t="str">
        <f>E7</f>
        <v>REKONSTRUKCE BUDOVY OŘ PLZEŇ, TRÄGEROVA ULICE, ČESKÉ BUDĚJOVICE</v>
      </c>
      <c r="F76" s="259"/>
      <c r="G76" s="259"/>
      <c r="H76" s="259"/>
      <c r="I76" s="31"/>
      <c r="J76" s="31"/>
      <c r="K76" s="31"/>
      <c r="L76" s="34"/>
    </row>
    <row r="77" spans="2:12" s="1" customFormat="1" ht="12" customHeight="1">
      <c r="B77" s="30"/>
      <c r="C77" s="26" t="s">
        <v>113</v>
      </c>
      <c r="D77" s="31"/>
      <c r="E77" s="31"/>
      <c r="F77" s="31"/>
      <c r="G77" s="31"/>
      <c r="H77" s="31"/>
      <c r="I77" s="31"/>
      <c r="J77" s="31"/>
      <c r="K77" s="31"/>
      <c r="L77" s="34"/>
    </row>
    <row r="78" spans="2:12" s="1" customFormat="1" ht="16.5" customHeight="1">
      <c r="B78" s="30"/>
      <c r="C78" s="31"/>
      <c r="D78" s="31"/>
      <c r="E78" s="248" t="str">
        <f>E9</f>
        <v>SO 01 - Dešťová kanalizace</v>
      </c>
      <c r="F78" s="240"/>
      <c r="G78" s="240"/>
      <c r="H78" s="240"/>
      <c r="I78" s="31"/>
      <c r="J78" s="31"/>
      <c r="K78" s="31"/>
      <c r="L78" s="34"/>
    </row>
    <row r="79" spans="2:12" s="1" customFormat="1" ht="6.95" customHeight="1">
      <c r="B79" s="30"/>
      <c r="C79" s="31"/>
      <c r="D79" s="31"/>
      <c r="E79" s="31"/>
      <c r="F79" s="31"/>
      <c r="G79" s="31"/>
      <c r="H79" s="31"/>
      <c r="I79" s="31"/>
      <c r="J79" s="31"/>
      <c r="K79" s="31"/>
      <c r="L79" s="34"/>
    </row>
    <row r="80" spans="2:12" s="1" customFormat="1" ht="12" customHeight="1">
      <c r="B80" s="30"/>
      <c r="C80" s="26" t="s">
        <v>20</v>
      </c>
      <c r="D80" s="31"/>
      <c r="E80" s="31"/>
      <c r="F80" s="24" t="str">
        <f>F12</f>
        <v>České Budějovice</v>
      </c>
      <c r="G80" s="31"/>
      <c r="H80" s="31"/>
      <c r="I80" s="26" t="s">
        <v>22</v>
      </c>
      <c r="J80" s="51" t="str">
        <f>IF(J12="","",J12)</f>
        <v>25. 7. 2019</v>
      </c>
      <c r="K80" s="31"/>
      <c r="L80" s="34"/>
    </row>
    <row r="81" spans="2:65" s="1" customFormat="1" ht="6.95" customHeight="1">
      <c r="B81" s="30"/>
      <c r="C81" s="31"/>
      <c r="D81" s="31"/>
      <c r="E81" s="31"/>
      <c r="F81" s="31"/>
      <c r="G81" s="31"/>
      <c r="H81" s="31"/>
      <c r="I81" s="31"/>
      <c r="J81" s="31"/>
      <c r="K81" s="31"/>
      <c r="L81" s="34"/>
    </row>
    <row r="82" spans="2:65" s="1" customFormat="1" ht="13.7" customHeight="1">
      <c r="B82" s="30"/>
      <c r="C82" s="26" t="s">
        <v>28</v>
      </c>
      <c r="D82" s="31"/>
      <c r="E82" s="31"/>
      <c r="F82" s="24" t="str">
        <f>E15</f>
        <v>Správa železniční dopravní cesty, státní o.</v>
      </c>
      <c r="G82" s="31"/>
      <c r="H82" s="31"/>
      <c r="I82" s="26" t="s">
        <v>37</v>
      </c>
      <c r="J82" s="28" t="str">
        <f>E21</f>
        <v>ATELIÉR DoPI, s.r.o.</v>
      </c>
      <c r="K82" s="31"/>
      <c r="L82" s="34"/>
    </row>
    <row r="83" spans="2:65" s="1" customFormat="1" ht="13.7" customHeight="1">
      <c r="B83" s="30"/>
      <c r="C83" s="26" t="s">
        <v>34</v>
      </c>
      <c r="D83" s="31"/>
      <c r="E83" s="31"/>
      <c r="F83" s="24" t="str">
        <f>IF(E18="","",E18)</f>
        <v xml:space="preserve"> </v>
      </c>
      <c r="G83" s="31"/>
      <c r="H83" s="31"/>
      <c r="I83" s="26" t="s">
        <v>42</v>
      </c>
      <c r="J83" s="28" t="str">
        <f>E24</f>
        <v xml:space="preserve"> </v>
      </c>
      <c r="K83" s="31"/>
      <c r="L83" s="34"/>
    </row>
    <row r="84" spans="2:65" s="1" customFormat="1" ht="10.35" customHeight="1">
      <c r="B84" s="30"/>
      <c r="C84" s="31"/>
      <c r="D84" s="31"/>
      <c r="E84" s="31"/>
      <c r="F84" s="31"/>
      <c r="G84" s="31"/>
      <c r="H84" s="31"/>
      <c r="I84" s="31"/>
      <c r="J84" s="31"/>
      <c r="K84" s="31"/>
      <c r="L84" s="34"/>
    </row>
    <row r="85" spans="2:65" s="9" customFormat="1" ht="29.25" customHeight="1">
      <c r="B85" s="134"/>
      <c r="C85" s="135" t="s">
        <v>127</v>
      </c>
      <c r="D85" s="136" t="s">
        <v>64</v>
      </c>
      <c r="E85" s="136" t="s">
        <v>60</v>
      </c>
      <c r="F85" s="136" t="s">
        <v>61</v>
      </c>
      <c r="G85" s="136" t="s">
        <v>128</v>
      </c>
      <c r="H85" s="136" t="s">
        <v>129</v>
      </c>
      <c r="I85" s="136" t="s">
        <v>130</v>
      </c>
      <c r="J85" s="136" t="s">
        <v>117</v>
      </c>
      <c r="K85" s="137" t="s">
        <v>131</v>
      </c>
      <c r="L85" s="138"/>
      <c r="M85" s="61" t="s">
        <v>35</v>
      </c>
      <c r="N85" s="62" t="s">
        <v>49</v>
      </c>
      <c r="O85" s="62" t="s">
        <v>132</v>
      </c>
      <c r="P85" s="62" t="s">
        <v>133</v>
      </c>
      <c r="Q85" s="62" t="s">
        <v>134</v>
      </c>
      <c r="R85" s="62" t="s">
        <v>135</v>
      </c>
      <c r="S85" s="62" t="s">
        <v>136</v>
      </c>
      <c r="T85" s="63" t="s">
        <v>137</v>
      </c>
    </row>
    <row r="86" spans="2:65" s="1" customFormat="1" ht="22.9" customHeight="1">
      <c r="B86" s="30"/>
      <c r="C86" s="68" t="s">
        <v>138</v>
      </c>
      <c r="D86" s="31"/>
      <c r="E86" s="31"/>
      <c r="F86" s="31"/>
      <c r="G86" s="31"/>
      <c r="H86" s="31"/>
      <c r="I86" s="31"/>
      <c r="J86" s="139">
        <f>BK86</f>
        <v>829013.17999999993</v>
      </c>
      <c r="K86" s="31"/>
      <c r="L86" s="34"/>
      <c r="M86" s="64"/>
      <c r="N86" s="65"/>
      <c r="O86" s="65"/>
      <c r="P86" s="140">
        <f>P87</f>
        <v>1118.994367</v>
      </c>
      <c r="Q86" s="65"/>
      <c r="R86" s="140">
        <f>R87</f>
        <v>131.04766840000002</v>
      </c>
      <c r="S86" s="65"/>
      <c r="T86" s="141">
        <f>T87</f>
        <v>78.73299999999999</v>
      </c>
      <c r="AT86" s="15" t="s">
        <v>78</v>
      </c>
      <c r="AU86" s="15" t="s">
        <v>118</v>
      </c>
      <c r="BK86" s="142">
        <f>BK87</f>
        <v>829013.17999999993</v>
      </c>
    </row>
    <row r="87" spans="2:65" s="10" customFormat="1" ht="25.9" customHeight="1">
      <c r="B87" s="143"/>
      <c r="C87" s="144"/>
      <c r="D87" s="145" t="s">
        <v>78</v>
      </c>
      <c r="E87" s="146" t="s">
        <v>309</v>
      </c>
      <c r="F87" s="146" t="s">
        <v>310</v>
      </c>
      <c r="G87" s="144"/>
      <c r="H87" s="144"/>
      <c r="I87" s="144"/>
      <c r="J87" s="147">
        <f>BK87</f>
        <v>829013.17999999993</v>
      </c>
      <c r="K87" s="144"/>
      <c r="L87" s="148"/>
      <c r="M87" s="149"/>
      <c r="N87" s="150"/>
      <c r="O87" s="150"/>
      <c r="P87" s="151">
        <f>P88+P127+P211+P226+P233</f>
        <v>1118.994367</v>
      </c>
      <c r="Q87" s="150"/>
      <c r="R87" s="151">
        <f>R88+R127+R211+R226+R233</f>
        <v>131.04766840000002</v>
      </c>
      <c r="S87" s="150"/>
      <c r="T87" s="152">
        <f>T88+T127+T211+T226+T233</f>
        <v>78.73299999999999</v>
      </c>
      <c r="AR87" s="153" t="s">
        <v>87</v>
      </c>
      <c r="AT87" s="154" t="s">
        <v>78</v>
      </c>
      <c r="AU87" s="154" t="s">
        <v>79</v>
      </c>
      <c r="AY87" s="153" t="s">
        <v>142</v>
      </c>
      <c r="BK87" s="155">
        <f>BK88+BK127+BK211+BK226+BK233</f>
        <v>829013.17999999993</v>
      </c>
    </row>
    <row r="88" spans="2:65" s="10" customFormat="1" ht="22.9" customHeight="1">
      <c r="B88" s="143"/>
      <c r="C88" s="144"/>
      <c r="D88" s="145" t="s">
        <v>78</v>
      </c>
      <c r="E88" s="156" t="s">
        <v>87</v>
      </c>
      <c r="F88" s="156" t="s">
        <v>311</v>
      </c>
      <c r="G88" s="144"/>
      <c r="H88" s="144"/>
      <c r="I88" s="144"/>
      <c r="J88" s="157">
        <f>BK88</f>
        <v>337813.78999999992</v>
      </c>
      <c r="K88" s="144"/>
      <c r="L88" s="148"/>
      <c r="M88" s="149"/>
      <c r="N88" s="150"/>
      <c r="O88" s="150"/>
      <c r="P88" s="151">
        <f>SUM(P89:P126)</f>
        <v>638.53379099999995</v>
      </c>
      <c r="Q88" s="150"/>
      <c r="R88" s="151">
        <f>SUM(R89:R126)</f>
        <v>102.5451904</v>
      </c>
      <c r="S88" s="150"/>
      <c r="T88" s="152">
        <f>SUM(T89:T126)</f>
        <v>67.468999999999994</v>
      </c>
      <c r="AR88" s="153" t="s">
        <v>87</v>
      </c>
      <c r="AT88" s="154" t="s">
        <v>78</v>
      </c>
      <c r="AU88" s="154" t="s">
        <v>87</v>
      </c>
      <c r="AY88" s="153" t="s">
        <v>142</v>
      </c>
      <c r="BK88" s="155">
        <f>SUM(BK89:BK126)</f>
        <v>337813.78999999992</v>
      </c>
    </row>
    <row r="89" spans="2:65" s="1" customFormat="1" ht="16.5" customHeight="1">
      <c r="B89" s="30"/>
      <c r="C89" s="158" t="s">
        <v>87</v>
      </c>
      <c r="D89" s="158" t="s">
        <v>145</v>
      </c>
      <c r="E89" s="159" t="s">
        <v>312</v>
      </c>
      <c r="F89" s="160" t="s">
        <v>313</v>
      </c>
      <c r="G89" s="161" t="s">
        <v>314</v>
      </c>
      <c r="H89" s="162">
        <v>26.096</v>
      </c>
      <c r="I89" s="163">
        <v>384</v>
      </c>
      <c r="J89" s="163">
        <f>ROUND(I89*H89,2)</f>
        <v>10020.86</v>
      </c>
      <c r="K89" s="160" t="s">
        <v>149</v>
      </c>
      <c r="L89" s="34"/>
      <c r="M89" s="56" t="s">
        <v>35</v>
      </c>
      <c r="N89" s="164" t="s">
        <v>50</v>
      </c>
      <c r="O89" s="165">
        <v>1.272</v>
      </c>
      <c r="P89" s="165">
        <f>O89*H89</f>
        <v>33.194112000000004</v>
      </c>
      <c r="Q89" s="165">
        <v>0</v>
      </c>
      <c r="R89" s="165">
        <f>Q89*H89</f>
        <v>0</v>
      </c>
      <c r="S89" s="165">
        <v>1</v>
      </c>
      <c r="T89" s="166">
        <f>S89*H89</f>
        <v>26.096</v>
      </c>
      <c r="AR89" s="15" t="s">
        <v>162</v>
      </c>
      <c r="AT89" s="15" t="s">
        <v>145</v>
      </c>
      <c r="AU89" s="15" t="s">
        <v>89</v>
      </c>
      <c r="AY89" s="15" t="s">
        <v>142</v>
      </c>
      <c r="BE89" s="167">
        <f>IF(N89="základní",J89,0)</f>
        <v>10020.86</v>
      </c>
      <c r="BF89" s="167">
        <f>IF(N89="snížená",J89,0)</f>
        <v>0</v>
      </c>
      <c r="BG89" s="167">
        <f>IF(N89="zákl. přenesená",J89,0)</f>
        <v>0</v>
      </c>
      <c r="BH89" s="167">
        <f>IF(N89="sníž. přenesená",J89,0)</f>
        <v>0</v>
      </c>
      <c r="BI89" s="167">
        <f>IF(N89="nulová",J89,0)</f>
        <v>0</v>
      </c>
      <c r="BJ89" s="15" t="s">
        <v>87</v>
      </c>
      <c r="BK89" s="167">
        <f>ROUND(I89*H89,2)</f>
        <v>10020.86</v>
      </c>
      <c r="BL89" s="15" t="s">
        <v>162</v>
      </c>
      <c r="BM89" s="15" t="s">
        <v>315</v>
      </c>
    </row>
    <row r="90" spans="2:65" s="11" customFormat="1" ht="11.25">
      <c r="B90" s="168"/>
      <c r="C90" s="169"/>
      <c r="D90" s="170" t="s">
        <v>155</v>
      </c>
      <c r="E90" s="171" t="s">
        <v>35</v>
      </c>
      <c r="F90" s="172" t="s">
        <v>316</v>
      </c>
      <c r="G90" s="169"/>
      <c r="H90" s="173">
        <v>4.2</v>
      </c>
      <c r="I90" s="169"/>
      <c r="J90" s="169"/>
      <c r="K90" s="169"/>
      <c r="L90" s="174"/>
      <c r="M90" s="175"/>
      <c r="N90" s="176"/>
      <c r="O90" s="176"/>
      <c r="P90" s="176"/>
      <c r="Q90" s="176"/>
      <c r="R90" s="176"/>
      <c r="S90" s="176"/>
      <c r="T90" s="177"/>
      <c r="AT90" s="178" t="s">
        <v>155</v>
      </c>
      <c r="AU90" s="178" t="s">
        <v>89</v>
      </c>
      <c r="AV90" s="11" t="s">
        <v>89</v>
      </c>
      <c r="AW90" s="11" t="s">
        <v>41</v>
      </c>
      <c r="AX90" s="11" t="s">
        <v>79</v>
      </c>
      <c r="AY90" s="178" t="s">
        <v>142</v>
      </c>
    </row>
    <row r="91" spans="2:65" s="11" customFormat="1" ht="11.25">
      <c r="B91" s="168"/>
      <c r="C91" s="169"/>
      <c r="D91" s="170" t="s">
        <v>155</v>
      </c>
      <c r="E91" s="171" t="s">
        <v>35</v>
      </c>
      <c r="F91" s="172" t="s">
        <v>317</v>
      </c>
      <c r="G91" s="169"/>
      <c r="H91" s="173">
        <v>17.495999999999999</v>
      </c>
      <c r="I91" s="169"/>
      <c r="J91" s="169"/>
      <c r="K91" s="169"/>
      <c r="L91" s="174"/>
      <c r="M91" s="175"/>
      <c r="N91" s="176"/>
      <c r="O91" s="176"/>
      <c r="P91" s="176"/>
      <c r="Q91" s="176"/>
      <c r="R91" s="176"/>
      <c r="S91" s="176"/>
      <c r="T91" s="177"/>
      <c r="AT91" s="178" t="s">
        <v>155</v>
      </c>
      <c r="AU91" s="178" t="s">
        <v>89</v>
      </c>
      <c r="AV91" s="11" t="s">
        <v>89</v>
      </c>
      <c r="AW91" s="11" t="s">
        <v>41</v>
      </c>
      <c r="AX91" s="11" t="s">
        <v>79</v>
      </c>
      <c r="AY91" s="178" t="s">
        <v>142</v>
      </c>
    </row>
    <row r="92" spans="2:65" s="11" customFormat="1" ht="11.25">
      <c r="B92" s="168"/>
      <c r="C92" s="169"/>
      <c r="D92" s="170" t="s">
        <v>155</v>
      </c>
      <c r="E92" s="171" t="s">
        <v>35</v>
      </c>
      <c r="F92" s="172" t="s">
        <v>318</v>
      </c>
      <c r="G92" s="169"/>
      <c r="H92" s="173">
        <v>2.4</v>
      </c>
      <c r="I92" s="169"/>
      <c r="J92" s="169"/>
      <c r="K92" s="169"/>
      <c r="L92" s="174"/>
      <c r="M92" s="175"/>
      <c r="N92" s="176"/>
      <c r="O92" s="176"/>
      <c r="P92" s="176"/>
      <c r="Q92" s="176"/>
      <c r="R92" s="176"/>
      <c r="S92" s="176"/>
      <c r="T92" s="177"/>
      <c r="AT92" s="178" t="s">
        <v>155</v>
      </c>
      <c r="AU92" s="178" t="s">
        <v>89</v>
      </c>
      <c r="AV92" s="11" t="s">
        <v>89</v>
      </c>
      <c r="AW92" s="11" t="s">
        <v>41</v>
      </c>
      <c r="AX92" s="11" t="s">
        <v>79</v>
      </c>
      <c r="AY92" s="178" t="s">
        <v>142</v>
      </c>
    </row>
    <row r="93" spans="2:65" s="11" customFormat="1" ht="11.25">
      <c r="B93" s="168"/>
      <c r="C93" s="169"/>
      <c r="D93" s="170" t="s">
        <v>155</v>
      </c>
      <c r="E93" s="171" t="s">
        <v>35</v>
      </c>
      <c r="F93" s="172" t="s">
        <v>319</v>
      </c>
      <c r="G93" s="169"/>
      <c r="H93" s="173">
        <v>2</v>
      </c>
      <c r="I93" s="169"/>
      <c r="J93" s="169"/>
      <c r="K93" s="169"/>
      <c r="L93" s="174"/>
      <c r="M93" s="175"/>
      <c r="N93" s="176"/>
      <c r="O93" s="176"/>
      <c r="P93" s="176"/>
      <c r="Q93" s="176"/>
      <c r="R93" s="176"/>
      <c r="S93" s="176"/>
      <c r="T93" s="177"/>
      <c r="AT93" s="178" t="s">
        <v>155</v>
      </c>
      <c r="AU93" s="178" t="s">
        <v>89</v>
      </c>
      <c r="AV93" s="11" t="s">
        <v>89</v>
      </c>
      <c r="AW93" s="11" t="s">
        <v>41</v>
      </c>
      <c r="AX93" s="11" t="s">
        <v>79</v>
      </c>
      <c r="AY93" s="178" t="s">
        <v>142</v>
      </c>
    </row>
    <row r="94" spans="2:65" s="1" customFormat="1" ht="22.5" customHeight="1">
      <c r="B94" s="30"/>
      <c r="C94" s="158" t="s">
        <v>89</v>
      </c>
      <c r="D94" s="158" t="s">
        <v>145</v>
      </c>
      <c r="E94" s="159" t="s">
        <v>320</v>
      </c>
      <c r="F94" s="160" t="s">
        <v>321</v>
      </c>
      <c r="G94" s="161" t="s">
        <v>314</v>
      </c>
      <c r="H94" s="162">
        <v>98.82</v>
      </c>
      <c r="I94" s="163">
        <v>1690</v>
      </c>
      <c r="J94" s="163">
        <f>ROUND(I94*H94,2)</f>
        <v>167005.79999999999</v>
      </c>
      <c r="K94" s="160" t="s">
        <v>149</v>
      </c>
      <c r="L94" s="34"/>
      <c r="M94" s="56" t="s">
        <v>35</v>
      </c>
      <c r="N94" s="164" t="s">
        <v>50</v>
      </c>
      <c r="O94" s="165">
        <v>3.9369999999999998</v>
      </c>
      <c r="P94" s="165">
        <f>O94*H94</f>
        <v>389.05433999999997</v>
      </c>
      <c r="Q94" s="165">
        <v>0</v>
      </c>
      <c r="R94" s="165">
        <f>Q94*H94</f>
        <v>0</v>
      </c>
      <c r="S94" s="165">
        <v>1</v>
      </c>
      <c r="T94" s="166">
        <f>S94*H94</f>
        <v>98.82</v>
      </c>
      <c r="AR94" s="15" t="s">
        <v>162</v>
      </c>
      <c r="AT94" s="15" t="s">
        <v>145</v>
      </c>
      <c r="AU94" s="15" t="s">
        <v>89</v>
      </c>
      <c r="AY94" s="15" t="s">
        <v>142</v>
      </c>
      <c r="BE94" s="167">
        <f>IF(N94="základní",J94,0)</f>
        <v>167005.79999999999</v>
      </c>
      <c r="BF94" s="167">
        <f>IF(N94="snížená",J94,0)</f>
        <v>0</v>
      </c>
      <c r="BG94" s="167">
        <f>IF(N94="zákl. přenesená",J94,0)</f>
        <v>0</v>
      </c>
      <c r="BH94" s="167">
        <f>IF(N94="sníž. přenesená",J94,0)</f>
        <v>0</v>
      </c>
      <c r="BI94" s="167">
        <f>IF(N94="nulová",J94,0)</f>
        <v>0</v>
      </c>
      <c r="BJ94" s="15" t="s">
        <v>87</v>
      </c>
      <c r="BK94" s="167">
        <f>ROUND(I94*H94,2)</f>
        <v>167005.79999999999</v>
      </c>
      <c r="BL94" s="15" t="s">
        <v>162</v>
      </c>
      <c r="BM94" s="15" t="s">
        <v>322</v>
      </c>
    </row>
    <row r="95" spans="2:65" s="11" customFormat="1" ht="11.25">
      <c r="B95" s="168"/>
      <c r="C95" s="169"/>
      <c r="D95" s="170" t="s">
        <v>155</v>
      </c>
      <c r="E95" s="171" t="s">
        <v>35</v>
      </c>
      <c r="F95" s="172" t="s">
        <v>323</v>
      </c>
      <c r="G95" s="169"/>
      <c r="H95" s="173">
        <v>78.12</v>
      </c>
      <c r="I95" s="169"/>
      <c r="J95" s="169"/>
      <c r="K95" s="169"/>
      <c r="L95" s="174"/>
      <c r="M95" s="175"/>
      <c r="N95" s="176"/>
      <c r="O95" s="176"/>
      <c r="P95" s="176"/>
      <c r="Q95" s="176"/>
      <c r="R95" s="176"/>
      <c r="S95" s="176"/>
      <c r="T95" s="177"/>
      <c r="AT95" s="178" t="s">
        <v>155</v>
      </c>
      <c r="AU95" s="178" t="s">
        <v>89</v>
      </c>
      <c r="AV95" s="11" t="s">
        <v>89</v>
      </c>
      <c r="AW95" s="11" t="s">
        <v>41</v>
      </c>
      <c r="AX95" s="11" t="s">
        <v>79</v>
      </c>
      <c r="AY95" s="178" t="s">
        <v>142</v>
      </c>
    </row>
    <row r="96" spans="2:65" s="11" customFormat="1" ht="11.25">
      <c r="B96" s="168"/>
      <c r="C96" s="169"/>
      <c r="D96" s="170" t="s">
        <v>155</v>
      </c>
      <c r="E96" s="171" t="s">
        <v>35</v>
      </c>
      <c r="F96" s="172" t="s">
        <v>324</v>
      </c>
      <c r="G96" s="169"/>
      <c r="H96" s="173">
        <v>20.7</v>
      </c>
      <c r="I96" s="169"/>
      <c r="J96" s="169"/>
      <c r="K96" s="169"/>
      <c r="L96" s="174"/>
      <c r="M96" s="175"/>
      <c r="N96" s="176"/>
      <c r="O96" s="176"/>
      <c r="P96" s="176"/>
      <c r="Q96" s="176"/>
      <c r="R96" s="176"/>
      <c r="S96" s="176"/>
      <c r="T96" s="177"/>
      <c r="AT96" s="178" t="s">
        <v>155</v>
      </c>
      <c r="AU96" s="178" t="s">
        <v>89</v>
      </c>
      <c r="AV96" s="11" t="s">
        <v>89</v>
      </c>
      <c r="AW96" s="11" t="s">
        <v>41</v>
      </c>
      <c r="AX96" s="11" t="s">
        <v>79</v>
      </c>
      <c r="AY96" s="178" t="s">
        <v>142</v>
      </c>
    </row>
    <row r="97" spans="2:65" s="1" customFormat="1" ht="22.5" customHeight="1">
      <c r="B97" s="30"/>
      <c r="C97" s="158" t="s">
        <v>157</v>
      </c>
      <c r="D97" s="158" t="s">
        <v>145</v>
      </c>
      <c r="E97" s="159" t="s">
        <v>325</v>
      </c>
      <c r="F97" s="160" t="s">
        <v>326</v>
      </c>
      <c r="G97" s="161" t="s">
        <v>327</v>
      </c>
      <c r="H97" s="162">
        <v>358.56</v>
      </c>
      <c r="I97" s="163">
        <v>105</v>
      </c>
      <c r="J97" s="163">
        <f>ROUND(I97*H97,2)</f>
        <v>37648.800000000003</v>
      </c>
      <c r="K97" s="160" t="s">
        <v>149</v>
      </c>
      <c r="L97" s="34"/>
      <c r="M97" s="56" t="s">
        <v>35</v>
      </c>
      <c r="N97" s="164" t="s">
        <v>50</v>
      </c>
      <c r="O97" s="165">
        <v>0.23599999999999999</v>
      </c>
      <c r="P97" s="165">
        <f>O97*H97</f>
        <v>84.620159999999998</v>
      </c>
      <c r="Q97" s="165">
        <v>8.4000000000000003E-4</v>
      </c>
      <c r="R97" s="165">
        <f>Q97*H97</f>
        <v>0.30119040000000002</v>
      </c>
      <c r="S97" s="165">
        <v>0</v>
      </c>
      <c r="T97" s="166">
        <f>S97*H97</f>
        <v>0</v>
      </c>
      <c r="AR97" s="15" t="s">
        <v>162</v>
      </c>
      <c r="AT97" s="15" t="s">
        <v>145</v>
      </c>
      <c r="AU97" s="15" t="s">
        <v>89</v>
      </c>
      <c r="AY97" s="15" t="s">
        <v>142</v>
      </c>
      <c r="BE97" s="167">
        <f>IF(N97="základní",J97,0)</f>
        <v>37648.800000000003</v>
      </c>
      <c r="BF97" s="167">
        <f>IF(N97="snížená",J97,0)</f>
        <v>0</v>
      </c>
      <c r="BG97" s="167">
        <f>IF(N97="zákl. přenesená",J97,0)</f>
        <v>0</v>
      </c>
      <c r="BH97" s="167">
        <f>IF(N97="sníž. přenesená",J97,0)</f>
        <v>0</v>
      </c>
      <c r="BI97" s="167">
        <f>IF(N97="nulová",J97,0)</f>
        <v>0</v>
      </c>
      <c r="BJ97" s="15" t="s">
        <v>87</v>
      </c>
      <c r="BK97" s="167">
        <f>ROUND(I97*H97,2)</f>
        <v>37648.800000000003</v>
      </c>
      <c r="BL97" s="15" t="s">
        <v>162</v>
      </c>
      <c r="BM97" s="15" t="s">
        <v>328</v>
      </c>
    </row>
    <row r="98" spans="2:65" s="11" customFormat="1" ht="11.25">
      <c r="B98" s="168"/>
      <c r="C98" s="169"/>
      <c r="D98" s="170" t="s">
        <v>155</v>
      </c>
      <c r="E98" s="171" t="s">
        <v>35</v>
      </c>
      <c r="F98" s="172" t="s">
        <v>329</v>
      </c>
      <c r="G98" s="169"/>
      <c r="H98" s="173">
        <v>358.56</v>
      </c>
      <c r="I98" s="169"/>
      <c r="J98" s="169"/>
      <c r="K98" s="169"/>
      <c r="L98" s="174"/>
      <c r="M98" s="175"/>
      <c r="N98" s="176"/>
      <c r="O98" s="176"/>
      <c r="P98" s="176"/>
      <c r="Q98" s="176"/>
      <c r="R98" s="176"/>
      <c r="S98" s="176"/>
      <c r="T98" s="177"/>
      <c r="AT98" s="178" t="s">
        <v>155</v>
      </c>
      <c r="AU98" s="178" t="s">
        <v>89</v>
      </c>
      <c r="AV98" s="11" t="s">
        <v>89</v>
      </c>
      <c r="AW98" s="11" t="s">
        <v>41</v>
      </c>
      <c r="AX98" s="11" t="s">
        <v>79</v>
      </c>
      <c r="AY98" s="178" t="s">
        <v>142</v>
      </c>
    </row>
    <row r="99" spans="2:65" s="1" customFormat="1" ht="22.5" customHeight="1">
      <c r="B99" s="30"/>
      <c r="C99" s="158" t="s">
        <v>162</v>
      </c>
      <c r="D99" s="158" t="s">
        <v>145</v>
      </c>
      <c r="E99" s="159" t="s">
        <v>330</v>
      </c>
      <c r="F99" s="160" t="s">
        <v>331</v>
      </c>
      <c r="G99" s="161" t="s">
        <v>327</v>
      </c>
      <c r="H99" s="162">
        <v>358.56</v>
      </c>
      <c r="I99" s="163">
        <v>61.3</v>
      </c>
      <c r="J99" s="163">
        <f>ROUND(I99*H99,2)</f>
        <v>21979.73</v>
      </c>
      <c r="K99" s="160" t="s">
        <v>149</v>
      </c>
      <c r="L99" s="34"/>
      <c r="M99" s="56" t="s">
        <v>35</v>
      </c>
      <c r="N99" s="164" t="s">
        <v>50</v>
      </c>
      <c r="O99" s="165">
        <v>0.216</v>
      </c>
      <c r="P99" s="165">
        <f>O99*H99</f>
        <v>77.44896</v>
      </c>
      <c r="Q99" s="165">
        <v>0</v>
      </c>
      <c r="R99" s="165">
        <f>Q99*H99</f>
        <v>0</v>
      </c>
      <c r="S99" s="165">
        <v>0</v>
      </c>
      <c r="T99" s="166">
        <f>S99*H99</f>
        <v>0</v>
      </c>
      <c r="AR99" s="15" t="s">
        <v>162</v>
      </c>
      <c r="AT99" s="15" t="s">
        <v>145</v>
      </c>
      <c r="AU99" s="15" t="s">
        <v>89</v>
      </c>
      <c r="AY99" s="15" t="s">
        <v>142</v>
      </c>
      <c r="BE99" s="167">
        <f>IF(N99="základní",J99,0)</f>
        <v>21979.73</v>
      </c>
      <c r="BF99" s="167">
        <f>IF(N99="snížená",J99,0)</f>
        <v>0</v>
      </c>
      <c r="BG99" s="167">
        <f>IF(N99="zákl. přenesená",J99,0)</f>
        <v>0</v>
      </c>
      <c r="BH99" s="167">
        <f>IF(N99="sníž. přenesená",J99,0)</f>
        <v>0</v>
      </c>
      <c r="BI99" s="167">
        <f>IF(N99="nulová",J99,0)</f>
        <v>0</v>
      </c>
      <c r="BJ99" s="15" t="s">
        <v>87</v>
      </c>
      <c r="BK99" s="167">
        <f>ROUND(I99*H99,2)</f>
        <v>21979.73</v>
      </c>
      <c r="BL99" s="15" t="s">
        <v>162</v>
      </c>
      <c r="BM99" s="15" t="s">
        <v>332</v>
      </c>
    </row>
    <row r="100" spans="2:65" s="1" customFormat="1" ht="22.5" customHeight="1">
      <c r="B100" s="30"/>
      <c r="C100" s="158" t="s">
        <v>141</v>
      </c>
      <c r="D100" s="158" t="s">
        <v>145</v>
      </c>
      <c r="E100" s="159" t="s">
        <v>333</v>
      </c>
      <c r="F100" s="160" t="s">
        <v>334</v>
      </c>
      <c r="G100" s="161" t="s">
        <v>314</v>
      </c>
      <c r="H100" s="162">
        <v>67.468999999999994</v>
      </c>
      <c r="I100" s="163">
        <v>262</v>
      </c>
      <c r="J100" s="163">
        <f>ROUND(I100*H100,2)</f>
        <v>17676.88</v>
      </c>
      <c r="K100" s="160" t="s">
        <v>149</v>
      </c>
      <c r="L100" s="34"/>
      <c r="M100" s="56" t="s">
        <v>35</v>
      </c>
      <c r="N100" s="164" t="s">
        <v>50</v>
      </c>
      <c r="O100" s="165">
        <v>8.3000000000000004E-2</v>
      </c>
      <c r="P100" s="165">
        <f>O100*H100</f>
        <v>5.5999270000000001</v>
      </c>
      <c r="Q100" s="165">
        <v>0</v>
      </c>
      <c r="R100" s="165">
        <f>Q100*H100</f>
        <v>0</v>
      </c>
      <c r="S100" s="165">
        <v>0</v>
      </c>
      <c r="T100" s="166">
        <f>S100*H100</f>
        <v>0</v>
      </c>
      <c r="AR100" s="15" t="s">
        <v>162</v>
      </c>
      <c r="AT100" s="15" t="s">
        <v>145</v>
      </c>
      <c r="AU100" s="15" t="s">
        <v>89</v>
      </c>
      <c r="AY100" s="15" t="s">
        <v>142</v>
      </c>
      <c r="BE100" s="167">
        <f>IF(N100="základní",J100,0)</f>
        <v>17676.88</v>
      </c>
      <c r="BF100" s="167">
        <f>IF(N100="snížená",J100,0)</f>
        <v>0</v>
      </c>
      <c r="BG100" s="167">
        <f>IF(N100="zákl. přenesená",J100,0)</f>
        <v>0</v>
      </c>
      <c r="BH100" s="167">
        <f>IF(N100="sníž. přenesená",J100,0)</f>
        <v>0</v>
      </c>
      <c r="BI100" s="167">
        <f>IF(N100="nulová",J100,0)</f>
        <v>0</v>
      </c>
      <c r="BJ100" s="15" t="s">
        <v>87</v>
      </c>
      <c r="BK100" s="167">
        <f>ROUND(I100*H100,2)</f>
        <v>17676.88</v>
      </c>
      <c r="BL100" s="15" t="s">
        <v>162</v>
      </c>
      <c r="BM100" s="15" t="s">
        <v>335</v>
      </c>
    </row>
    <row r="101" spans="2:65" s="1" customFormat="1" ht="19.5">
      <c r="B101" s="30"/>
      <c r="C101" s="31"/>
      <c r="D101" s="170" t="s">
        <v>216</v>
      </c>
      <c r="E101" s="31"/>
      <c r="F101" s="179" t="s">
        <v>336</v>
      </c>
      <c r="G101" s="31"/>
      <c r="H101" s="31"/>
      <c r="I101" s="31"/>
      <c r="J101" s="31"/>
      <c r="K101" s="31"/>
      <c r="L101" s="34"/>
      <c r="M101" s="180"/>
      <c r="N101" s="57"/>
      <c r="O101" s="57"/>
      <c r="P101" s="57"/>
      <c r="Q101" s="57"/>
      <c r="R101" s="57"/>
      <c r="S101" s="57"/>
      <c r="T101" s="58"/>
      <c r="AT101" s="15" t="s">
        <v>216</v>
      </c>
      <c r="AU101" s="15" t="s">
        <v>89</v>
      </c>
    </row>
    <row r="102" spans="2:65" s="1" customFormat="1" ht="22.5" customHeight="1">
      <c r="B102" s="30"/>
      <c r="C102" s="158" t="s">
        <v>173</v>
      </c>
      <c r="D102" s="158" t="s">
        <v>145</v>
      </c>
      <c r="E102" s="159" t="s">
        <v>337</v>
      </c>
      <c r="F102" s="160" t="s">
        <v>338</v>
      </c>
      <c r="G102" s="161" t="s">
        <v>314</v>
      </c>
      <c r="H102" s="162">
        <v>674.69</v>
      </c>
      <c r="I102" s="163">
        <v>26</v>
      </c>
      <c r="J102" s="163">
        <f>ROUND(I102*H102,2)</f>
        <v>17541.939999999999</v>
      </c>
      <c r="K102" s="160" t="s">
        <v>149</v>
      </c>
      <c r="L102" s="34"/>
      <c r="M102" s="56" t="s">
        <v>35</v>
      </c>
      <c r="N102" s="164" t="s">
        <v>50</v>
      </c>
      <c r="O102" s="165">
        <v>5.0000000000000001E-3</v>
      </c>
      <c r="P102" s="165">
        <f>O102*H102</f>
        <v>3.3734500000000005</v>
      </c>
      <c r="Q102" s="165">
        <v>0</v>
      </c>
      <c r="R102" s="165">
        <f>Q102*H102</f>
        <v>0</v>
      </c>
      <c r="S102" s="165">
        <v>0</v>
      </c>
      <c r="T102" s="166">
        <f>S102*H102</f>
        <v>0</v>
      </c>
      <c r="AR102" s="15" t="s">
        <v>162</v>
      </c>
      <c r="AT102" s="15" t="s">
        <v>145</v>
      </c>
      <c r="AU102" s="15" t="s">
        <v>89</v>
      </c>
      <c r="AY102" s="15" t="s">
        <v>142</v>
      </c>
      <c r="BE102" s="167">
        <f>IF(N102="základní",J102,0)</f>
        <v>17541.939999999999</v>
      </c>
      <c r="BF102" s="167">
        <f>IF(N102="snížená",J102,0)</f>
        <v>0</v>
      </c>
      <c r="BG102" s="167">
        <f>IF(N102="zákl. přenesená",J102,0)</f>
        <v>0</v>
      </c>
      <c r="BH102" s="167">
        <f>IF(N102="sníž. přenesená",J102,0)</f>
        <v>0</v>
      </c>
      <c r="BI102" s="167">
        <f>IF(N102="nulová",J102,0)</f>
        <v>0</v>
      </c>
      <c r="BJ102" s="15" t="s">
        <v>87</v>
      </c>
      <c r="BK102" s="167">
        <f>ROUND(I102*H102,2)</f>
        <v>17541.939999999999</v>
      </c>
      <c r="BL102" s="15" t="s">
        <v>162</v>
      </c>
      <c r="BM102" s="15" t="s">
        <v>339</v>
      </c>
    </row>
    <row r="103" spans="2:65" s="11" customFormat="1" ht="11.25">
      <c r="B103" s="168"/>
      <c r="C103" s="169"/>
      <c r="D103" s="170" t="s">
        <v>155</v>
      </c>
      <c r="E103" s="169"/>
      <c r="F103" s="172" t="s">
        <v>340</v>
      </c>
      <c r="G103" s="169"/>
      <c r="H103" s="173">
        <v>674.69</v>
      </c>
      <c r="I103" s="169"/>
      <c r="J103" s="169"/>
      <c r="K103" s="169"/>
      <c r="L103" s="174"/>
      <c r="M103" s="175"/>
      <c r="N103" s="176"/>
      <c r="O103" s="176"/>
      <c r="P103" s="176"/>
      <c r="Q103" s="176"/>
      <c r="R103" s="176"/>
      <c r="S103" s="176"/>
      <c r="T103" s="177"/>
      <c r="AT103" s="178" t="s">
        <v>155</v>
      </c>
      <c r="AU103" s="178" t="s">
        <v>89</v>
      </c>
      <c r="AV103" s="11" t="s">
        <v>89</v>
      </c>
      <c r="AW103" s="11" t="s">
        <v>4</v>
      </c>
      <c r="AX103" s="11" t="s">
        <v>87</v>
      </c>
      <c r="AY103" s="178" t="s">
        <v>142</v>
      </c>
    </row>
    <row r="104" spans="2:65" s="1" customFormat="1" ht="22.5" customHeight="1">
      <c r="B104" s="30"/>
      <c r="C104" s="158" t="s">
        <v>180</v>
      </c>
      <c r="D104" s="158" t="s">
        <v>145</v>
      </c>
      <c r="E104" s="159" t="s">
        <v>341</v>
      </c>
      <c r="F104" s="160" t="s">
        <v>342</v>
      </c>
      <c r="G104" s="161" t="s">
        <v>314</v>
      </c>
      <c r="H104" s="162">
        <v>67.468999999999994</v>
      </c>
      <c r="I104" s="163">
        <v>22</v>
      </c>
      <c r="J104" s="163">
        <f>ROUND(I104*H104,2)</f>
        <v>1484.32</v>
      </c>
      <c r="K104" s="160" t="s">
        <v>149</v>
      </c>
      <c r="L104" s="34"/>
      <c r="M104" s="56" t="s">
        <v>35</v>
      </c>
      <c r="N104" s="164" t="s">
        <v>50</v>
      </c>
      <c r="O104" s="165">
        <v>3.1E-2</v>
      </c>
      <c r="P104" s="165">
        <f>O104*H104</f>
        <v>2.0915389999999996</v>
      </c>
      <c r="Q104" s="165">
        <v>0</v>
      </c>
      <c r="R104" s="165">
        <f>Q104*H104</f>
        <v>0</v>
      </c>
      <c r="S104" s="165">
        <v>0</v>
      </c>
      <c r="T104" s="166">
        <f>S104*H104</f>
        <v>0</v>
      </c>
      <c r="AR104" s="15" t="s">
        <v>162</v>
      </c>
      <c r="AT104" s="15" t="s">
        <v>145</v>
      </c>
      <c r="AU104" s="15" t="s">
        <v>89</v>
      </c>
      <c r="AY104" s="15" t="s">
        <v>142</v>
      </c>
      <c r="BE104" s="167">
        <f>IF(N104="základní",J104,0)</f>
        <v>1484.32</v>
      </c>
      <c r="BF104" s="167">
        <f>IF(N104="snížená",J104,0)</f>
        <v>0</v>
      </c>
      <c r="BG104" s="167">
        <f>IF(N104="zákl. přenesená",J104,0)</f>
        <v>0</v>
      </c>
      <c r="BH104" s="167">
        <f>IF(N104="sníž. přenesená",J104,0)</f>
        <v>0</v>
      </c>
      <c r="BI104" s="167">
        <f>IF(N104="nulová",J104,0)</f>
        <v>0</v>
      </c>
      <c r="BJ104" s="15" t="s">
        <v>87</v>
      </c>
      <c r="BK104" s="167">
        <f>ROUND(I104*H104,2)</f>
        <v>1484.32</v>
      </c>
      <c r="BL104" s="15" t="s">
        <v>162</v>
      </c>
      <c r="BM104" s="15" t="s">
        <v>343</v>
      </c>
    </row>
    <row r="105" spans="2:65" s="1" customFormat="1" ht="22.5" customHeight="1">
      <c r="B105" s="30"/>
      <c r="C105" s="158" t="s">
        <v>183</v>
      </c>
      <c r="D105" s="158" t="s">
        <v>145</v>
      </c>
      <c r="E105" s="159" t="s">
        <v>344</v>
      </c>
      <c r="F105" s="160" t="s">
        <v>345</v>
      </c>
      <c r="G105" s="161" t="s">
        <v>346</v>
      </c>
      <c r="H105" s="162">
        <v>121.444</v>
      </c>
      <c r="I105" s="163">
        <v>140</v>
      </c>
      <c r="J105" s="163">
        <f>ROUND(I105*H105,2)</f>
        <v>17002.16</v>
      </c>
      <c r="K105" s="160" t="s">
        <v>149</v>
      </c>
      <c r="L105" s="34"/>
      <c r="M105" s="56" t="s">
        <v>35</v>
      </c>
      <c r="N105" s="164" t="s">
        <v>50</v>
      </c>
      <c r="O105" s="165">
        <v>0</v>
      </c>
      <c r="P105" s="165">
        <f>O105*H105</f>
        <v>0</v>
      </c>
      <c r="Q105" s="165">
        <v>0</v>
      </c>
      <c r="R105" s="165">
        <f>Q105*H105</f>
        <v>0</v>
      </c>
      <c r="S105" s="165">
        <v>0</v>
      </c>
      <c r="T105" s="166">
        <f>S105*H105</f>
        <v>0</v>
      </c>
      <c r="AR105" s="15" t="s">
        <v>162</v>
      </c>
      <c r="AT105" s="15" t="s">
        <v>145</v>
      </c>
      <c r="AU105" s="15" t="s">
        <v>89</v>
      </c>
      <c r="AY105" s="15" t="s">
        <v>142</v>
      </c>
      <c r="BE105" s="167">
        <f>IF(N105="základní",J105,0)</f>
        <v>17002.16</v>
      </c>
      <c r="BF105" s="167">
        <f>IF(N105="snížená",J105,0)</f>
        <v>0</v>
      </c>
      <c r="BG105" s="167">
        <f>IF(N105="zákl. přenesená",J105,0)</f>
        <v>0</v>
      </c>
      <c r="BH105" s="167">
        <f>IF(N105="sníž. přenesená",J105,0)</f>
        <v>0</v>
      </c>
      <c r="BI105" s="167">
        <f>IF(N105="nulová",J105,0)</f>
        <v>0</v>
      </c>
      <c r="BJ105" s="15" t="s">
        <v>87</v>
      </c>
      <c r="BK105" s="167">
        <f>ROUND(I105*H105,2)</f>
        <v>17002.16</v>
      </c>
      <c r="BL105" s="15" t="s">
        <v>162</v>
      </c>
      <c r="BM105" s="15" t="s">
        <v>347</v>
      </c>
    </row>
    <row r="106" spans="2:65" s="11" customFormat="1" ht="11.25">
      <c r="B106" s="168"/>
      <c r="C106" s="169"/>
      <c r="D106" s="170" t="s">
        <v>155</v>
      </c>
      <c r="E106" s="169"/>
      <c r="F106" s="172" t="s">
        <v>348</v>
      </c>
      <c r="G106" s="169"/>
      <c r="H106" s="173">
        <v>121.444</v>
      </c>
      <c r="I106" s="169"/>
      <c r="J106" s="169"/>
      <c r="K106" s="169"/>
      <c r="L106" s="174"/>
      <c r="M106" s="175"/>
      <c r="N106" s="176"/>
      <c r="O106" s="176"/>
      <c r="P106" s="176"/>
      <c r="Q106" s="176"/>
      <c r="R106" s="176"/>
      <c r="S106" s="176"/>
      <c r="T106" s="177"/>
      <c r="AT106" s="178" t="s">
        <v>155</v>
      </c>
      <c r="AU106" s="178" t="s">
        <v>89</v>
      </c>
      <c r="AV106" s="11" t="s">
        <v>89</v>
      </c>
      <c r="AW106" s="11" t="s">
        <v>4</v>
      </c>
      <c r="AX106" s="11" t="s">
        <v>87</v>
      </c>
      <c r="AY106" s="178" t="s">
        <v>142</v>
      </c>
    </row>
    <row r="107" spans="2:65" s="1" customFormat="1" ht="22.5" customHeight="1">
      <c r="B107" s="30"/>
      <c r="C107" s="158" t="s">
        <v>190</v>
      </c>
      <c r="D107" s="158" t="s">
        <v>145</v>
      </c>
      <c r="E107" s="159" t="s">
        <v>349</v>
      </c>
      <c r="F107" s="160" t="s">
        <v>350</v>
      </c>
      <c r="G107" s="161" t="s">
        <v>314</v>
      </c>
      <c r="H107" s="162">
        <v>57.447000000000003</v>
      </c>
      <c r="I107" s="163">
        <v>95</v>
      </c>
      <c r="J107" s="163">
        <f>ROUND(I107*H107,2)</f>
        <v>5457.47</v>
      </c>
      <c r="K107" s="160" t="s">
        <v>149</v>
      </c>
      <c r="L107" s="34"/>
      <c r="M107" s="56" t="s">
        <v>35</v>
      </c>
      <c r="N107" s="164" t="s">
        <v>50</v>
      </c>
      <c r="O107" s="165">
        <v>0.29899999999999999</v>
      </c>
      <c r="P107" s="165">
        <f>O107*H107</f>
        <v>17.176653000000002</v>
      </c>
      <c r="Q107" s="165">
        <v>0</v>
      </c>
      <c r="R107" s="165">
        <f>Q107*H107</f>
        <v>0</v>
      </c>
      <c r="S107" s="165">
        <v>-1</v>
      </c>
      <c r="T107" s="166">
        <f>S107*H107</f>
        <v>-57.447000000000003</v>
      </c>
      <c r="AR107" s="15" t="s">
        <v>162</v>
      </c>
      <c r="AT107" s="15" t="s">
        <v>145</v>
      </c>
      <c r="AU107" s="15" t="s">
        <v>89</v>
      </c>
      <c r="AY107" s="15" t="s">
        <v>142</v>
      </c>
      <c r="BE107" s="167">
        <f>IF(N107="základní",J107,0)</f>
        <v>5457.47</v>
      </c>
      <c r="BF107" s="167">
        <f>IF(N107="snížená",J107,0)</f>
        <v>0</v>
      </c>
      <c r="BG107" s="167">
        <f>IF(N107="zákl. přenesená",J107,0)</f>
        <v>0</v>
      </c>
      <c r="BH107" s="167">
        <f>IF(N107="sníž. přenesená",J107,0)</f>
        <v>0</v>
      </c>
      <c r="BI107" s="167">
        <f>IF(N107="nulová",J107,0)</f>
        <v>0</v>
      </c>
      <c r="BJ107" s="15" t="s">
        <v>87</v>
      </c>
      <c r="BK107" s="167">
        <f>ROUND(I107*H107,2)</f>
        <v>5457.47</v>
      </c>
      <c r="BL107" s="15" t="s">
        <v>162</v>
      </c>
      <c r="BM107" s="15" t="s">
        <v>351</v>
      </c>
    </row>
    <row r="108" spans="2:65" s="11" customFormat="1" ht="11.25">
      <c r="B108" s="168"/>
      <c r="C108" s="169"/>
      <c r="D108" s="170" t="s">
        <v>155</v>
      </c>
      <c r="E108" s="171" t="s">
        <v>35</v>
      </c>
      <c r="F108" s="172" t="s">
        <v>352</v>
      </c>
      <c r="G108" s="169"/>
      <c r="H108" s="173">
        <v>31.248000000000001</v>
      </c>
      <c r="I108" s="169"/>
      <c r="J108" s="169"/>
      <c r="K108" s="169"/>
      <c r="L108" s="174"/>
      <c r="M108" s="175"/>
      <c r="N108" s="176"/>
      <c r="O108" s="176"/>
      <c r="P108" s="176"/>
      <c r="Q108" s="176"/>
      <c r="R108" s="176"/>
      <c r="S108" s="176"/>
      <c r="T108" s="177"/>
      <c r="AT108" s="178" t="s">
        <v>155</v>
      </c>
      <c r="AU108" s="178" t="s">
        <v>89</v>
      </c>
      <c r="AV108" s="11" t="s">
        <v>89</v>
      </c>
      <c r="AW108" s="11" t="s">
        <v>41</v>
      </c>
      <c r="AX108" s="11" t="s">
        <v>79</v>
      </c>
      <c r="AY108" s="178" t="s">
        <v>142</v>
      </c>
    </row>
    <row r="109" spans="2:65" s="11" customFormat="1" ht="11.25">
      <c r="B109" s="168"/>
      <c r="C109" s="169"/>
      <c r="D109" s="170" t="s">
        <v>155</v>
      </c>
      <c r="E109" s="171" t="s">
        <v>35</v>
      </c>
      <c r="F109" s="172" t="s">
        <v>324</v>
      </c>
      <c r="G109" s="169"/>
      <c r="H109" s="173">
        <v>20.7</v>
      </c>
      <c r="I109" s="169"/>
      <c r="J109" s="169"/>
      <c r="K109" s="169"/>
      <c r="L109" s="174"/>
      <c r="M109" s="175"/>
      <c r="N109" s="176"/>
      <c r="O109" s="176"/>
      <c r="P109" s="176"/>
      <c r="Q109" s="176"/>
      <c r="R109" s="176"/>
      <c r="S109" s="176"/>
      <c r="T109" s="177"/>
      <c r="AT109" s="178" t="s">
        <v>155</v>
      </c>
      <c r="AU109" s="178" t="s">
        <v>89</v>
      </c>
      <c r="AV109" s="11" t="s">
        <v>89</v>
      </c>
      <c r="AW109" s="11" t="s">
        <v>41</v>
      </c>
      <c r="AX109" s="11" t="s">
        <v>79</v>
      </c>
      <c r="AY109" s="178" t="s">
        <v>142</v>
      </c>
    </row>
    <row r="110" spans="2:65" s="11" customFormat="1" ht="11.25">
      <c r="B110" s="168"/>
      <c r="C110" s="169"/>
      <c r="D110" s="170" t="s">
        <v>155</v>
      </c>
      <c r="E110" s="171" t="s">
        <v>35</v>
      </c>
      <c r="F110" s="172" t="s">
        <v>353</v>
      </c>
      <c r="G110" s="169"/>
      <c r="H110" s="173">
        <v>3.4990000000000001</v>
      </c>
      <c r="I110" s="169"/>
      <c r="J110" s="169"/>
      <c r="K110" s="169"/>
      <c r="L110" s="174"/>
      <c r="M110" s="175"/>
      <c r="N110" s="176"/>
      <c r="O110" s="176"/>
      <c r="P110" s="176"/>
      <c r="Q110" s="176"/>
      <c r="R110" s="176"/>
      <c r="S110" s="176"/>
      <c r="T110" s="177"/>
      <c r="AT110" s="178" t="s">
        <v>155</v>
      </c>
      <c r="AU110" s="178" t="s">
        <v>89</v>
      </c>
      <c r="AV110" s="11" t="s">
        <v>89</v>
      </c>
      <c r="AW110" s="11" t="s">
        <v>41</v>
      </c>
      <c r="AX110" s="11" t="s">
        <v>79</v>
      </c>
      <c r="AY110" s="178" t="s">
        <v>142</v>
      </c>
    </row>
    <row r="111" spans="2:65" s="11" customFormat="1" ht="11.25">
      <c r="B111" s="168"/>
      <c r="C111" s="169"/>
      <c r="D111" s="170" t="s">
        <v>155</v>
      </c>
      <c r="E111" s="171" t="s">
        <v>35</v>
      </c>
      <c r="F111" s="172" t="s">
        <v>319</v>
      </c>
      <c r="G111" s="169"/>
      <c r="H111" s="173">
        <v>2</v>
      </c>
      <c r="I111" s="169"/>
      <c r="J111" s="169"/>
      <c r="K111" s="169"/>
      <c r="L111" s="174"/>
      <c r="M111" s="175"/>
      <c r="N111" s="176"/>
      <c r="O111" s="176"/>
      <c r="P111" s="176"/>
      <c r="Q111" s="176"/>
      <c r="R111" s="176"/>
      <c r="S111" s="176"/>
      <c r="T111" s="177"/>
      <c r="AT111" s="178" t="s">
        <v>155</v>
      </c>
      <c r="AU111" s="178" t="s">
        <v>89</v>
      </c>
      <c r="AV111" s="11" t="s">
        <v>89</v>
      </c>
      <c r="AW111" s="11" t="s">
        <v>41</v>
      </c>
      <c r="AX111" s="11" t="s">
        <v>79</v>
      </c>
      <c r="AY111" s="178" t="s">
        <v>142</v>
      </c>
    </row>
    <row r="112" spans="2:65" s="1" customFormat="1" ht="16.5" customHeight="1">
      <c r="B112" s="30"/>
      <c r="C112" s="158" t="s">
        <v>194</v>
      </c>
      <c r="D112" s="158" t="s">
        <v>145</v>
      </c>
      <c r="E112" s="159" t="s">
        <v>354</v>
      </c>
      <c r="F112" s="160" t="s">
        <v>355</v>
      </c>
      <c r="G112" s="161" t="s">
        <v>314</v>
      </c>
      <c r="H112" s="162">
        <v>114.95399999999999</v>
      </c>
      <c r="I112" s="163">
        <v>61.8</v>
      </c>
      <c r="J112" s="163">
        <f>ROUND(I112*H112,2)</f>
        <v>7104.16</v>
      </c>
      <c r="K112" s="160" t="s">
        <v>149</v>
      </c>
      <c r="L112" s="34"/>
      <c r="M112" s="56" t="s">
        <v>35</v>
      </c>
      <c r="N112" s="164" t="s">
        <v>50</v>
      </c>
      <c r="O112" s="165">
        <v>9.7000000000000003E-2</v>
      </c>
      <c r="P112" s="165">
        <f>O112*H112</f>
        <v>11.150537999999999</v>
      </c>
      <c r="Q112" s="165">
        <v>0</v>
      </c>
      <c r="R112" s="165">
        <f>Q112*H112</f>
        <v>0</v>
      </c>
      <c r="S112" s="165">
        <v>0</v>
      </c>
      <c r="T112" s="166">
        <f>S112*H112</f>
        <v>0</v>
      </c>
      <c r="AR112" s="15" t="s">
        <v>162</v>
      </c>
      <c r="AT112" s="15" t="s">
        <v>145</v>
      </c>
      <c r="AU112" s="15" t="s">
        <v>89</v>
      </c>
      <c r="AY112" s="15" t="s">
        <v>142</v>
      </c>
      <c r="BE112" s="167">
        <f>IF(N112="základní",J112,0)</f>
        <v>7104.16</v>
      </c>
      <c r="BF112" s="167">
        <f>IF(N112="snížená",J112,0)</f>
        <v>0</v>
      </c>
      <c r="BG112" s="167">
        <f>IF(N112="zákl. přenesená",J112,0)</f>
        <v>0</v>
      </c>
      <c r="BH112" s="167">
        <f>IF(N112="sníž. přenesená",J112,0)</f>
        <v>0</v>
      </c>
      <c r="BI112" s="167">
        <f>IF(N112="nulová",J112,0)</f>
        <v>0</v>
      </c>
      <c r="BJ112" s="15" t="s">
        <v>87</v>
      </c>
      <c r="BK112" s="167">
        <f>ROUND(I112*H112,2)</f>
        <v>7104.16</v>
      </c>
      <c r="BL112" s="15" t="s">
        <v>162</v>
      </c>
      <c r="BM112" s="15" t="s">
        <v>356</v>
      </c>
    </row>
    <row r="113" spans="2:65" s="11" customFormat="1" ht="11.25">
      <c r="B113" s="168"/>
      <c r="C113" s="169"/>
      <c r="D113" s="170" t="s">
        <v>155</v>
      </c>
      <c r="E113" s="171" t="s">
        <v>35</v>
      </c>
      <c r="F113" s="172" t="s">
        <v>357</v>
      </c>
      <c r="G113" s="169"/>
      <c r="H113" s="173">
        <v>114.95399999999999</v>
      </c>
      <c r="I113" s="169"/>
      <c r="J113" s="169"/>
      <c r="K113" s="169"/>
      <c r="L113" s="174"/>
      <c r="M113" s="175"/>
      <c r="N113" s="176"/>
      <c r="O113" s="176"/>
      <c r="P113" s="176"/>
      <c r="Q113" s="176"/>
      <c r="R113" s="176"/>
      <c r="S113" s="176"/>
      <c r="T113" s="177"/>
      <c r="AT113" s="178" t="s">
        <v>155</v>
      </c>
      <c r="AU113" s="178" t="s">
        <v>89</v>
      </c>
      <c r="AV113" s="11" t="s">
        <v>89</v>
      </c>
      <c r="AW113" s="11" t="s">
        <v>41</v>
      </c>
      <c r="AX113" s="11" t="s">
        <v>79</v>
      </c>
      <c r="AY113" s="178" t="s">
        <v>142</v>
      </c>
    </row>
    <row r="114" spans="2:65" s="1" customFormat="1" ht="22.5" customHeight="1">
      <c r="B114" s="30"/>
      <c r="C114" s="158" t="s">
        <v>198</v>
      </c>
      <c r="D114" s="158" t="s">
        <v>145</v>
      </c>
      <c r="E114" s="159" t="s">
        <v>358</v>
      </c>
      <c r="F114" s="160" t="s">
        <v>359</v>
      </c>
      <c r="G114" s="161" t="s">
        <v>314</v>
      </c>
      <c r="H114" s="162">
        <v>51.122</v>
      </c>
      <c r="I114" s="163">
        <v>206</v>
      </c>
      <c r="J114" s="163">
        <f>ROUND(I114*H114,2)</f>
        <v>10531.13</v>
      </c>
      <c r="K114" s="160" t="s">
        <v>149</v>
      </c>
      <c r="L114" s="34"/>
      <c r="M114" s="56" t="s">
        <v>35</v>
      </c>
      <c r="N114" s="164" t="s">
        <v>50</v>
      </c>
      <c r="O114" s="165">
        <v>0.28599999999999998</v>
      </c>
      <c r="P114" s="165">
        <f>O114*H114</f>
        <v>14.620892</v>
      </c>
      <c r="Q114" s="165">
        <v>0</v>
      </c>
      <c r="R114" s="165">
        <f>Q114*H114</f>
        <v>0</v>
      </c>
      <c r="S114" s="165">
        <v>0</v>
      </c>
      <c r="T114" s="166">
        <f>S114*H114</f>
        <v>0</v>
      </c>
      <c r="AR114" s="15" t="s">
        <v>162</v>
      </c>
      <c r="AT114" s="15" t="s">
        <v>145</v>
      </c>
      <c r="AU114" s="15" t="s">
        <v>89</v>
      </c>
      <c r="AY114" s="15" t="s">
        <v>142</v>
      </c>
      <c r="BE114" s="167">
        <f>IF(N114="základní",J114,0)</f>
        <v>10531.13</v>
      </c>
      <c r="BF114" s="167">
        <f>IF(N114="snížená",J114,0)</f>
        <v>0</v>
      </c>
      <c r="BG114" s="167">
        <f>IF(N114="zákl. přenesená",J114,0)</f>
        <v>0</v>
      </c>
      <c r="BH114" s="167">
        <f>IF(N114="sníž. přenesená",J114,0)</f>
        <v>0</v>
      </c>
      <c r="BI114" s="167">
        <f>IF(N114="nulová",J114,0)</f>
        <v>0</v>
      </c>
      <c r="BJ114" s="15" t="s">
        <v>87</v>
      </c>
      <c r="BK114" s="167">
        <f>ROUND(I114*H114,2)</f>
        <v>10531.13</v>
      </c>
      <c r="BL114" s="15" t="s">
        <v>162</v>
      </c>
      <c r="BM114" s="15" t="s">
        <v>360</v>
      </c>
    </row>
    <row r="115" spans="2:65" s="11" customFormat="1" ht="11.25">
      <c r="B115" s="168"/>
      <c r="C115" s="169"/>
      <c r="D115" s="170" t="s">
        <v>155</v>
      </c>
      <c r="E115" s="171" t="s">
        <v>35</v>
      </c>
      <c r="F115" s="172" t="s">
        <v>361</v>
      </c>
      <c r="G115" s="169"/>
      <c r="H115" s="173">
        <v>7.2</v>
      </c>
      <c r="I115" s="169"/>
      <c r="J115" s="169"/>
      <c r="K115" s="169"/>
      <c r="L115" s="174"/>
      <c r="M115" s="175"/>
      <c r="N115" s="176"/>
      <c r="O115" s="176"/>
      <c r="P115" s="176"/>
      <c r="Q115" s="176"/>
      <c r="R115" s="176"/>
      <c r="S115" s="176"/>
      <c r="T115" s="177"/>
      <c r="AT115" s="178" t="s">
        <v>155</v>
      </c>
      <c r="AU115" s="178" t="s">
        <v>89</v>
      </c>
      <c r="AV115" s="11" t="s">
        <v>89</v>
      </c>
      <c r="AW115" s="11" t="s">
        <v>41</v>
      </c>
      <c r="AX115" s="11" t="s">
        <v>79</v>
      </c>
      <c r="AY115" s="178" t="s">
        <v>142</v>
      </c>
    </row>
    <row r="116" spans="2:65" s="11" customFormat="1" ht="11.25">
      <c r="B116" s="168"/>
      <c r="C116" s="169"/>
      <c r="D116" s="170" t="s">
        <v>155</v>
      </c>
      <c r="E116" s="171" t="s">
        <v>35</v>
      </c>
      <c r="F116" s="172" t="s">
        <v>362</v>
      </c>
      <c r="G116" s="169"/>
      <c r="H116" s="173">
        <v>1.6</v>
      </c>
      <c r="I116" s="169"/>
      <c r="J116" s="169"/>
      <c r="K116" s="169"/>
      <c r="L116" s="174"/>
      <c r="M116" s="175"/>
      <c r="N116" s="176"/>
      <c r="O116" s="176"/>
      <c r="P116" s="176"/>
      <c r="Q116" s="176"/>
      <c r="R116" s="176"/>
      <c r="S116" s="176"/>
      <c r="T116" s="177"/>
      <c r="AT116" s="178" t="s">
        <v>155</v>
      </c>
      <c r="AU116" s="178" t="s">
        <v>89</v>
      </c>
      <c r="AV116" s="11" t="s">
        <v>89</v>
      </c>
      <c r="AW116" s="11" t="s">
        <v>41</v>
      </c>
      <c r="AX116" s="11" t="s">
        <v>79</v>
      </c>
      <c r="AY116" s="178" t="s">
        <v>142</v>
      </c>
    </row>
    <row r="117" spans="2:65" s="11" customFormat="1" ht="11.25">
      <c r="B117" s="168"/>
      <c r="C117" s="169"/>
      <c r="D117" s="170" t="s">
        <v>155</v>
      </c>
      <c r="E117" s="171" t="s">
        <v>35</v>
      </c>
      <c r="F117" s="172" t="s">
        <v>363</v>
      </c>
      <c r="G117" s="169"/>
      <c r="H117" s="173">
        <v>31.248000000000001</v>
      </c>
      <c r="I117" s="169"/>
      <c r="J117" s="169"/>
      <c r="K117" s="169"/>
      <c r="L117" s="174"/>
      <c r="M117" s="175"/>
      <c r="N117" s="176"/>
      <c r="O117" s="176"/>
      <c r="P117" s="176"/>
      <c r="Q117" s="176"/>
      <c r="R117" s="176"/>
      <c r="S117" s="176"/>
      <c r="T117" s="177"/>
      <c r="AT117" s="178" t="s">
        <v>155</v>
      </c>
      <c r="AU117" s="178" t="s">
        <v>89</v>
      </c>
      <c r="AV117" s="11" t="s">
        <v>89</v>
      </c>
      <c r="AW117" s="11" t="s">
        <v>41</v>
      </c>
      <c r="AX117" s="11" t="s">
        <v>79</v>
      </c>
      <c r="AY117" s="178" t="s">
        <v>142</v>
      </c>
    </row>
    <row r="118" spans="2:65" s="11" customFormat="1" ht="11.25">
      <c r="B118" s="168"/>
      <c r="C118" s="169"/>
      <c r="D118" s="170" t="s">
        <v>155</v>
      </c>
      <c r="E118" s="171" t="s">
        <v>35</v>
      </c>
      <c r="F118" s="172" t="s">
        <v>364</v>
      </c>
      <c r="G118" s="169"/>
      <c r="H118" s="173">
        <v>3.15</v>
      </c>
      <c r="I118" s="169"/>
      <c r="J118" s="169"/>
      <c r="K118" s="169"/>
      <c r="L118" s="174"/>
      <c r="M118" s="175"/>
      <c r="N118" s="176"/>
      <c r="O118" s="176"/>
      <c r="P118" s="176"/>
      <c r="Q118" s="176"/>
      <c r="R118" s="176"/>
      <c r="S118" s="176"/>
      <c r="T118" s="177"/>
      <c r="AT118" s="178" t="s">
        <v>155</v>
      </c>
      <c r="AU118" s="178" t="s">
        <v>89</v>
      </c>
      <c r="AV118" s="11" t="s">
        <v>89</v>
      </c>
      <c r="AW118" s="11" t="s">
        <v>41</v>
      </c>
      <c r="AX118" s="11" t="s">
        <v>79</v>
      </c>
      <c r="AY118" s="178" t="s">
        <v>142</v>
      </c>
    </row>
    <row r="119" spans="2:65" s="11" customFormat="1" ht="11.25">
      <c r="B119" s="168"/>
      <c r="C119" s="169"/>
      <c r="D119" s="170" t="s">
        <v>155</v>
      </c>
      <c r="E119" s="171" t="s">
        <v>35</v>
      </c>
      <c r="F119" s="172" t="s">
        <v>365</v>
      </c>
      <c r="G119" s="169"/>
      <c r="H119" s="173">
        <v>6.1239999999999997</v>
      </c>
      <c r="I119" s="169"/>
      <c r="J119" s="169"/>
      <c r="K119" s="169"/>
      <c r="L119" s="174"/>
      <c r="M119" s="175"/>
      <c r="N119" s="176"/>
      <c r="O119" s="176"/>
      <c r="P119" s="176"/>
      <c r="Q119" s="176"/>
      <c r="R119" s="176"/>
      <c r="S119" s="176"/>
      <c r="T119" s="177"/>
      <c r="AT119" s="178" t="s">
        <v>155</v>
      </c>
      <c r="AU119" s="178" t="s">
        <v>89</v>
      </c>
      <c r="AV119" s="11" t="s">
        <v>89</v>
      </c>
      <c r="AW119" s="11" t="s">
        <v>41</v>
      </c>
      <c r="AX119" s="11" t="s">
        <v>79</v>
      </c>
      <c r="AY119" s="178" t="s">
        <v>142</v>
      </c>
    </row>
    <row r="120" spans="2:65" s="11" customFormat="1" ht="11.25">
      <c r="B120" s="168"/>
      <c r="C120" s="169"/>
      <c r="D120" s="170" t="s">
        <v>155</v>
      </c>
      <c r="E120" s="171" t="s">
        <v>35</v>
      </c>
      <c r="F120" s="172" t="s">
        <v>366</v>
      </c>
      <c r="G120" s="169"/>
      <c r="H120" s="173">
        <v>1.8</v>
      </c>
      <c r="I120" s="169"/>
      <c r="J120" s="169"/>
      <c r="K120" s="169"/>
      <c r="L120" s="174"/>
      <c r="M120" s="175"/>
      <c r="N120" s="176"/>
      <c r="O120" s="176"/>
      <c r="P120" s="176"/>
      <c r="Q120" s="176"/>
      <c r="R120" s="176"/>
      <c r="S120" s="176"/>
      <c r="T120" s="177"/>
      <c r="AT120" s="178" t="s">
        <v>155</v>
      </c>
      <c r="AU120" s="178" t="s">
        <v>89</v>
      </c>
      <c r="AV120" s="11" t="s">
        <v>89</v>
      </c>
      <c r="AW120" s="11" t="s">
        <v>41</v>
      </c>
      <c r="AX120" s="11" t="s">
        <v>79</v>
      </c>
      <c r="AY120" s="178" t="s">
        <v>142</v>
      </c>
    </row>
    <row r="121" spans="2:65" s="1" customFormat="1" ht="16.5" customHeight="1">
      <c r="B121" s="30"/>
      <c r="C121" s="184" t="s">
        <v>203</v>
      </c>
      <c r="D121" s="184" t="s">
        <v>367</v>
      </c>
      <c r="E121" s="185" t="s">
        <v>368</v>
      </c>
      <c r="F121" s="186" t="s">
        <v>369</v>
      </c>
      <c r="G121" s="187" t="s">
        <v>346</v>
      </c>
      <c r="H121" s="188">
        <v>102.244</v>
      </c>
      <c r="I121" s="189">
        <v>237</v>
      </c>
      <c r="J121" s="189">
        <f>ROUND(I121*H121,2)</f>
        <v>24231.83</v>
      </c>
      <c r="K121" s="186" t="s">
        <v>149</v>
      </c>
      <c r="L121" s="190"/>
      <c r="M121" s="191" t="s">
        <v>35</v>
      </c>
      <c r="N121" s="192" t="s">
        <v>50</v>
      </c>
      <c r="O121" s="165">
        <v>0</v>
      </c>
      <c r="P121" s="165">
        <f>O121*H121</f>
        <v>0</v>
      </c>
      <c r="Q121" s="165">
        <v>1</v>
      </c>
      <c r="R121" s="165">
        <f>Q121*H121</f>
        <v>102.244</v>
      </c>
      <c r="S121" s="165">
        <v>0</v>
      </c>
      <c r="T121" s="166">
        <f>S121*H121</f>
        <v>0</v>
      </c>
      <c r="AR121" s="15" t="s">
        <v>183</v>
      </c>
      <c r="AT121" s="15" t="s">
        <v>367</v>
      </c>
      <c r="AU121" s="15" t="s">
        <v>89</v>
      </c>
      <c r="AY121" s="15" t="s">
        <v>142</v>
      </c>
      <c r="BE121" s="167">
        <f>IF(N121="základní",J121,0)</f>
        <v>24231.83</v>
      </c>
      <c r="BF121" s="167">
        <f>IF(N121="snížená",J121,0)</f>
        <v>0</v>
      </c>
      <c r="BG121" s="167">
        <f>IF(N121="zákl. přenesená",J121,0)</f>
        <v>0</v>
      </c>
      <c r="BH121" s="167">
        <f>IF(N121="sníž. přenesená",J121,0)</f>
        <v>0</v>
      </c>
      <c r="BI121" s="167">
        <f>IF(N121="nulová",J121,0)</f>
        <v>0</v>
      </c>
      <c r="BJ121" s="15" t="s">
        <v>87</v>
      </c>
      <c r="BK121" s="167">
        <f>ROUND(I121*H121,2)</f>
        <v>24231.83</v>
      </c>
      <c r="BL121" s="15" t="s">
        <v>162</v>
      </c>
      <c r="BM121" s="15" t="s">
        <v>370</v>
      </c>
    </row>
    <row r="122" spans="2:65" s="11" customFormat="1" ht="11.25">
      <c r="B122" s="168"/>
      <c r="C122" s="169"/>
      <c r="D122" s="170" t="s">
        <v>155</v>
      </c>
      <c r="E122" s="171" t="s">
        <v>35</v>
      </c>
      <c r="F122" s="172" t="s">
        <v>371</v>
      </c>
      <c r="G122" s="169"/>
      <c r="H122" s="173">
        <v>102.244</v>
      </c>
      <c r="I122" s="169"/>
      <c r="J122" s="169"/>
      <c r="K122" s="169"/>
      <c r="L122" s="174"/>
      <c r="M122" s="175"/>
      <c r="N122" s="176"/>
      <c r="O122" s="176"/>
      <c r="P122" s="176"/>
      <c r="Q122" s="176"/>
      <c r="R122" s="176"/>
      <c r="S122" s="176"/>
      <c r="T122" s="177"/>
      <c r="AT122" s="178" t="s">
        <v>155</v>
      </c>
      <c r="AU122" s="178" t="s">
        <v>89</v>
      </c>
      <c r="AV122" s="11" t="s">
        <v>89</v>
      </c>
      <c r="AW122" s="11" t="s">
        <v>41</v>
      </c>
      <c r="AX122" s="11" t="s">
        <v>79</v>
      </c>
      <c r="AY122" s="178" t="s">
        <v>142</v>
      </c>
    </row>
    <row r="123" spans="2:65" s="1" customFormat="1" ht="16.5" customHeight="1">
      <c r="B123" s="30"/>
      <c r="C123" s="158" t="s">
        <v>207</v>
      </c>
      <c r="D123" s="158" t="s">
        <v>145</v>
      </c>
      <c r="E123" s="159" t="s">
        <v>372</v>
      </c>
      <c r="F123" s="160" t="s">
        <v>373</v>
      </c>
      <c r="G123" s="161" t="s">
        <v>327</v>
      </c>
      <c r="H123" s="162">
        <v>11.29</v>
      </c>
      <c r="I123" s="163">
        <v>11.4</v>
      </c>
      <c r="J123" s="163">
        <f>ROUND(I123*H123,2)</f>
        <v>128.71</v>
      </c>
      <c r="K123" s="160" t="s">
        <v>149</v>
      </c>
      <c r="L123" s="34"/>
      <c r="M123" s="56" t="s">
        <v>35</v>
      </c>
      <c r="N123" s="164" t="s">
        <v>50</v>
      </c>
      <c r="O123" s="165">
        <v>1.7999999999999999E-2</v>
      </c>
      <c r="P123" s="165">
        <f>O123*H123</f>
        <v>0.20321999999999996</v>
      </c>
      <c r="Q123" s="165">
        <v>0</v>
      </c>
      <c r="R123" s="165">
        <f>Q123*H123</f>
        <v>0</v>
      </c>
      <c r="S123" s="165">
        <v>0</v>
      </c>
      <c r="T123" s="166">
        <f>S123*H123</f>
        <v>0</v>
      </c>
      <c r="AR123" s="15" t="s">
        <v>162</v>
      </c>
      <c r="AT123" s="15" t="s">
        <v>145</v>
      </c>
      <c r="AU123" s="15" t="s">
        <v>89</v>
      </c>
      <c r="AY123" s="15" t="s">
        <v>142</v>
      </c>
      <c r="BE123" s="167">
        <f>IF(N123="základní",J123,0)</f>
        <v>128.71</v>
      </c>
      <c r="BF123" s="167">
        <f>IF(N123="snížená",J123,0)</f>
        <v>0</v>
      </c>
      <c r="BG123" s="167">
        <f>IF(N123="zákl. přenesená",J123,0)</f>
        <v>0</v>
      </c>
      <c r="BH123" s="167">
        <f>IF(N123="sníž. přenesená",J123,0)</f>
        <v>0</v>
      </c>
      <c r="BI123" s="167">
        <f>IF(N123="nulová",J123,0)</f>
        <v>0</v>
      </c>
      <c r="BJ123" s="15" t="s">
        <v>87</v>
      </c>
      <c r="BK123" s="167">
        <f>ROUND(I123*H123,2)</f>
        <v>128.71</v>
      </c>
      <c r="BL123" s="15" t="s">
        <v>162</v>
      </c>
      <c r="BM123" s="15" t="s">
        <v>374</v>
      </c>
    </row>
    <row r="124" spans="2:65" s="11" customFormat="1" ht="11.25">
      <c r="B124" s="168"/>
      <c r="C124" s="169"/>
      <c r="D124" s="170" t="s">
        <v>155</v>
      </c>
      <c r="E124" s="171" t="s">
        <v>35</v>
      </c>
      <c r="F124" s="172" t="s">
        <v>375</v>
      </c>
      <c r="G124" s="169"/>
      <c r="H124" s="173">
        <v>2.8</v>
      </c>
      <c r="I124" s="169"/>
      <c r="J124" s="169"/>
      <c r="K124" s="169"/>
      <c r="L124" s="174"/>
      <c r="M124" s="175"/>
      <c r="N124" s="176"/>
      <c r="O124" s="176"/>
      <c r="P124" s="176"/>
      <c r="Q124" s="176"/>
      <c r="R124" s="176"/>
      <c r="S124" s="176"/>
      <c r="T124" s="177"/>
      <c r="AT124" s="178" t="s">
        <v>155</v>
      </c>
      <c r="AU124" s="178" t="s">
        <v>89</v>
      </c>
      <c r="AV124" s="11" t="s">
        <v>89</v>
      </c>
      <c r="AW124" s="11" t="s">
        <v>41</v>
      </c>
      <c r="AX124" s="11" t="s">
        <v>79</v>
      </c>
      <c r="AY124" s="178" t="s">
        <v>142</v>
      </c>
    </row>
    <row r="125" spans="2:65" s="11" customFormat="1" ht="11.25">
      <c r="B125" s="168"/>
      <c r="C125" s="169"/>
      <c r="D125" s="170" t="s">
        <v>155</v>
      </c>
      <c r="E125" s="171" t="s">
        <v>35</v>
      </c>
      <c r="F125" s="172" t="s">
        <v>376</v>
      </c>
      <c r="G125" s="169"/>
      <c r="H125" s="173">
        <v>7.29</v>
      </c>
      <c r="I125" s="169"/>
      <c r="J125" s="169"/>
      <c r="K125" s="169"/>
      <c r="L125" s="174"/>
      <c r="M125" s="175"/>
      <c r="N125" s="176"/>
      <c r="O125" s="176"/>
      <c r="P125" s="176"/>
      <c r="Q125" s="176"/>
      <c r="R125" s="176"/>
      <c r="S125" s="176"/>
      <c r="T125" s="177"/>
      <c r="AT125" s="178" t="s">
        <v>155</v>
      </c>
      <c r="AU125" s="178" t="s">
        <v>89</v>
      </c>
      <c r="AV125" s="11" t="s">
        <v>89</v>
      </c>
      <c r="AW125" s="11" t="s">
        <v>41</v>
      </c>
      <c r="AX125" s="11" t="s">
        <v>79</v>
      </c>
      <c r="AY125" s="178" t="s">
        <v>142</v>
      </c>
    </row>
    <row r="126" spans="2:65" s="11" customFormat="1" ht="11.25">
      <c r="B126" s="168"/>
      <c r="C126" s="169"/>
      <c r="D126" s="170" t="s">
        <v>155</v>
      </c>
      <c r="E126" s="171" t="s">
        <v>35</v>
      </c>
      <c r="F126" s="172" t="s">
        <v>377</v>
      </c>
      <c r="G126" s="169"/>
      <c r="H126" s="173">
        <v>1.2</v>
      </c>
      <c r="I126" s="169"/>
      <c r="J126" s="169"/>
      <c r="K126" s="169"/>
      <c r="L126" s="174"/>
      <c r="M126" s="175"/>
      <c r="N126" s="176"/>
      <c r="O126" s="176"/>
      <c r="P126" s="176"/>
      <c r="Q126" s="176"/>
      <c r="R126" s="176"/>
      <c r="S126" s="176"/>
      <c r="T126" s="177"/>
      <c r="AT126" s="178" t="s">
        <v>155</v>
      </c>
      <c r="AU126" s="178" t="s">
        <v>89</v>
      </c>
      <c r="AV126" s="11" t="s">
        <v>89</v>
      </c>
      <c r="AW126" s="11" t="s">
        <v>41</v>
      </c>
      <c r="AX126" s="11" t="s">
        <v>79</v>
      </c>
      <c r="AY126" s="178" t="s">
        <v>142</v>
      </c>
    </row>
    <row r="127" spans="2:65" s="10" customFormat="1" ht="22.9" customHeight="1">
      <c r="B127" s="143"/>
      <c r="C127" s="144"/>
      <c r="D127" s="145" t="s">
        <v>78</v>
      </c>
      <c r="E127" s="156" t="s">
        <v>183</v>
      </c>
      <c r="F127" s="156" t="s">
        <v>378</v>
      </c>
      <c r="G127" s="144"/>
      <c r="H127" s="144"/>
      <c r="I127" s="144"/>
      <c r="J127" s="157">
        <f>BK127</f>
        <v>317430.7</v>
      </c>
      <c r="K127" s="144"/>
      <c r="L127" s="148"/>
      <c r="M127" s="149"/>
      <c r="N127" s="150"/>
      <c r="O127" s="150"/>
      <c r="P127" s="151">
        <f>SUM(P128:P210)</f>
        <v>235.0556</v>
      </c>
      <c r="Q127" s="150"/>
      <c r="R127" s="151">
        <f>SUM(R128:R210)</f>
        <v>27.735978000000003</v>
      </c>
      <c r="S127" s="150"/>
      <c r="T127" s="152">
        <f>SUM(T128:T210)</f>
        <v>0</v>
      </c>
      <c r="AR127" s="153" t="s">
        <v>87</v>
      </c>
      <c r="AT127" s="154" t="s">
        <v>78</v>
      </c>
      <c r="AU127" s="154" t="s">
        <v>87</v>
      </c>
      <c r="AY127" s="153" t="s">
        <v>142</v>
      </c>
      <c r="BK127" s="155">
        <f>SUM(BK128:BK210)</f>
        <v>317430.7</v>
      </c>
    </row>
    <row r="128" spans="2:65" s="1" customFormat="1" ht="22.5" customHeight="1">
      <c r="B128" s="30"/>
      <c r="C128" s="158" t="s">
        <v>212</v>
      </c>
      <c r="D128" s="158" t="s">
        <v>145</v>
      </c>
      <c r="E128" s="159" t="s">
        <v>379</v>
      </c>
      <c r="F128" s="160" t="s">
        <v>380</v>
      </c>
      <c r="G128" s="161" t="s">
        <v>227</v>
      </c>
      <c r="H128" s="162">
        <v>71.7</v>
      </c>
      <c r="I128" s="163">
        <v>130</v>
      </c>
      <c r="J128" s="163">
        <f>ROUND(I128*H128,2)</f>
        <v>9321</v>
      </c>
      <c r="K128" s="160" t="s">
        <v>149</v>
      </c>
      <c r="L128" s="34"/>
      <c r="M128" s="56" t="s">
        <v>35</v>
      </c>
      <c r="N128" s="164" t="s">
        <v>50</v>
      </c>
      <c r="O128" s="165">
        <v>0.29199999999999998</v>
      </c>
      <c r="P128" s="165">
        <f>O128*H128</f>
        <v>20.936399999999999</v>
      </c>
      <c r="Q128" s="165">
        <v>1.0000000000000001E-5</v>
      </c>
      <c r="R128" s="165">
        <f>Q128*H128</f>
        <v>7.1700000000000008E-4</v>
      </c>
      <c r="S128" s="165">
        <v>0</v>
      </c>
      <c r="T128" s="166">
        <f>S128*H128</f>
        <v>0</v>
      </c>
      <c r="AR128" s="15" t="s">
        <v>162</v>
      </c>
      <c r="AT128" s="15" t="s">
        <v>145</v>
      </c>
      <c r="AU128" s="15" t="s">
        <v>89</v>
      </c>
      <c r="AY128" s="15" t="s">
        <v>142</v>
      </c>
      <c r="BE128" s="167">
        <f>IF(N128="základní",J128,0)</f>
        <v>9321</v>
      </c>
      <c r="BF128" s="167">
        <f>IF(N128="snížená",J128,0)</f>
        <v>0</v>
      </c>
      <c r="BG128" s="167">
        <f>IF(N128="zákl. přenesená",J128,0)</f>
        <v>0</v>
      </c>
      <c r="BH128" s="167">
        <f>IF(N128="sníž. přenesená",J128,0)</f>
        <v>0</v>
      </c>
      <c r="BI128" s="167">
        <f>IF(N128="nulová",J128,0)</f>
        <v>0</v>
      </c>
      <c r="BJ128" s="15" t="s">
        <v>87</v>
      </c>
      <c r="BK128" s="167">
        <f>ROUND(I128*H128,2)</f>
        <v>9321</v>
      </c>
      <c r="BL128" s="15" t="s">
        <v>162</v>
      </c>
      <c r="BM128" s="15" t="s">
        <v>381</v>
      </c>
    </row>
    <row r="129" spans="2:65" s="11" customFormat="1" ht="11.25">
      <c r="B129" s="168"/>
      <c r="C129" s="169"/>
      <c r="D129" s="170" t="s">
        <v>155</v>
      </c>
      <c r="E129" s="171" t="s">
        <v>35</v>
      </c>
      <c r="F129" s="172" t="s">
        <v>382</v>
      </c>
      <c r="G129" s="169"/>
      <c r="H129" s="173">
        <v>71.7</v>
      </c>
      <c r="I129" s="169"/>
      <c r="J129" s="169"/>
      <c r="K129" s="169"/>
      <c r="L129" s="174"/>
      <c r="M129" s="175"/>
      <c r="N129" s="176"/>
      <c r="O129" s="176"/>
      <c r="P129" s="176"/>
      <c r="Q129" s="176"/>
      <c r="R129" s="176"/>
      <c r="S129" s="176"/>
      <c r="T129" s="177"/>
      <c r="AT129" s="178" t="s">
        <v>155</v>
      </c>
      <c r="AU129" s="178" t="s">
        <v>89</v>
      </c>
      <c r="AV129" s="11" t="s">
        <v>89</v>
      </c>
      <c r="AW129" s="11" t="s">
        <v>41</v>
      </c>
      <c r="AX129" s="11" t="s">
        <v>79</v>
      </c>
      <c r="AY129" s="178" t="s">
        <v>142</v>
      </c>
    </row>
    <row r="130" spans="2:65" s="1" customFormat="1" ht="16.5" customHeight="1">
      <c r="B130" s="30"/>
      <c r="C130" s="184" t="s">
        <v>8</v>
      </c>
      <c r="D130" s="184" t="s">
        <v>367</v>
      </c>
      <c r="E130" s="185" t="s">
        <v>383</v>
      </c>
      <c r="F130" s="186" t="s">
        <v>384</v>
      </c>
      <c r="G130" s="187" t="s">
        <v>227</v>
      </c>
      <c r="H130" s="188">
        <v>5</v>
      </c>
      <c r="I130" s="189">
        <v>327</v>
      </c>
      <c r="J130" s="189">
        <f>ROUND(I130*H130,2)</f>
        <v>1635</v>
      </c>
      <c r="K130" s="186" t="s">
        <v>149</v>
      </c>
      <c r="L130" s="190"/>
      <c r="M130" s="191" t="s">
        <v>35</v>
      </c>
      <c r="N130" s="192" t="s">
        <v>50</v>
      </c>
      <c r="O130" s="165">
        <v>0</v>
      </c>
      <c r="P130" s="165">
        <f>O130*H130</f>
        <v>0</v>
      </c>
      <c r="Q130" s="165">
        <v>2.6700000000000001E-3</v>
      </c>
      <c r="R130" s="165">
        <f>Q130*H130</f>
        <v>1.3350000000000001E-2</v>
      </c>
      <c r="S130" s="165">
        <v>0</v>
      </c>
      <c r="T130" s="166">
        <f>S130*H130</f>
        <v>0</v>
      </c>
      <c r="AR130" s="15" t="s">
        <v>183</v>
      </c>
      <c r="AT130" s="15" t="s">
        <v>367</v>
      </c>
      <c r="AU130" s="15" t="s">
        <v>89</v>
      </c>
      <c r="AY130" s="15" t="s">
        <v>142</v>
      </c>
      <c r="BE130" s="167">
        <f>IF(N130="základní",J130,0)</f>
        <v>1635</v>
      </c>
      <c r="BF130" s="167">
        <f>IF(N130="snížená",J130,0)</f>
        <v>0</v>
      </c>
      <c r="BG130" s="167">
        <f>IF(N130="zákl. přenesená",J130,0)</f>
        <v>0</v>
      </c>
      <c r="BH130" s="167">
        <f>IF(N130="sníž. přenesená",J130,0)</f>
        <v>0</v>
      </c>
      <c r="BI130" s="167">
        <f>IF(N130="nulová",J130,0)</f>
        <v>0</v>
      </c>
      <c r="BJ130" s="15" t="s">
        <v>87</v>
      </c>
      <c r="BK130" s="167">
        <f>ROUND(I130*H130,2)</f>
        <v>1635</v>
      </c>
      <c r="BL130" s="15" t="s">
        <v>162</v>
      </c>
      <c r="BM130" s="15" t="s">
        <v>385</v>
      </c>
    </row>
    <row r="131" spans="2:65" s="11" customFormat="1" ht="11.25">
      <c r="B131" s="168"/>
      <c r="C131" s="169"/>
      <c r="D131" s="170" t="s">
        <v>155</v>
      </c>
      <c r="E131" s="171" t="s">
        <v>35</v>
      </c>
      <c r="F131" s="172" t="s">
        <v>386</v>
      </c>
      <c r="G131" s="169"/>
      <c r="H131" s="173">
        <v>5</v>
      </c>
      <c r="I131" s="169"/>
      <c r="J131" s="169"/>
      <c r="K131" s="169"/>
      <c r="L131" s="174"/>
      <c r="M131" s="175"/>
      <c r="N131" s="176"/>
      <c r="O131" s="176"/>
      <c r="P131" s="176"/>
      <c r="Q131" s="176"/>
      <c r="R131" s="176"/>
      <c r="S131" s="176"/>
      <c r="T131" s="177"/>
      <c r="AT131" s="178" t="s">
        <v>155</v>
      </c>
      <c r="AU131" s="178" t="s">
        <v>89</v>
      </c>
      <c r="AV131" s="11" t="s">
        <v>89</v>
      </c>
      <c r="AW131" s="11" t="s">
        <v>41</v>
      </c>
      <c r="AX131" s="11" t="s">
        <v>79</v>
      </c>
      <c r="AY131" s="178" t="s">
        <v>142</v>
      </c>
    </row>
    <row r="132" spans="2:65" s="1" customFormat="1" ht="16.5" customHeight="1">
      <c r="B132" s="30"/>
      <c r="C132" s="184" t="s">
        <v>224</v>
      </c>
      <c r="D132" s="184" t="s">
        <v>367</v>
      </c>
      <c r="E132" s="185" t="s">
        <v>387</v>
      </c>
      <c r="F132" s="186" t="s">
        <v>388</v>
      </c>
      <c r="G132" s="187" t="s">
        <v>227</v>
      </c>
      <c r="H132" s="188">
        <v>5</v>
      </c>
      <c r="I132" s="189">
        <v>269</v>
      </c>
      <c r="J132" s="189">
        <f>ROUND(I132*H132,2)</f>
        <v>1345</v>
      </c>
      <c r="K132" s="186" t="s">
        <v>149</v>
      </c>
      <c r="L132" s="190"/>
      <c r="M132" s="191" t="s">
        <v>35</v>
      </c>
      <c r="N132" s="192" t="s">
        <v>50</v>
      </c>
      <c r="O132" s="165">
        <v>0</v>
      </c>
      <c r="P132" s="165">
        <f>O132*H132</f>
        <v>0</v>
      </c>
      <c r="Q132" s="165">
        <v>2.6700000000000001E-3</v>
      </c>
      <c r="R132" s="165">
        <f>Q132*H132</f>
        <v>1.3350000000000001E-2</v>
      </c>
      <c r="S132" s="165">
        <v>0</v>
      </c>
      <c r="T132" s="166">
        <f>S132*H132</f>
        <v>0</v>
      </c>
      <c r="AR132" s="15" t="s">
        <v>183</v>
      </c>
      <c r="AT132" s="15" t="s">
        <v>367</v>
      </c>
      <c r="AU132" s="15" t="s">
        <v>89</v>
      </c>
      <c r="AY132" s="15" t="s">
        <v>142</v>
      </c>
      <c r="BE132" s="167">
        <f>IF(N132="základní",J132,0)</f>
        <v>1345</v>
      </c>
      <c r="BF132" s="167">
        <f>IF(N132="snížená",J132,0)</f>
        <v>0</v>
      </c>
      <c r="BG132" s="167">
        <f>IF(N132="zákl. přenesená",J132,0)</f>
        <v>0</v>
      </c>
      <c r="BH132" s="167">
        <f>IF(N132="sníž. přenesená",J132,0)</f>
        <v>0</v>
      </c>
      <c r="BI132" s="167">
        <f>IF(N132="nulová",J132,0)</f>
        <v>0</v>
      </c>
      <c r="BJ132" s="15" t="s">
        <v>87</v>
      </c>
      <c r="BK132" s="167">
        <f>ROUND(I132*H132,2)</f>
        <v>1345</v>
      </c>
      <c r="BL132" s="15" t="s">
        <v>162</v>
      </c>
      <c r="BM132" s="15" t="s">
        <v>389</v>
      </c>
    </row>
    <row r="133" spans="2:65" s="11" customFormat="1" ht="11.25">
      <c r="B133" s="168"/>
      <c r="C133" s="169"/>
      <c r="D133" s="170" t="s">
        <v>155</v>
      </c>
      <c r="E133" s="171" t="s">
        <v>35</v>
      </c>
      <c r="F133" s="172" t="s">
        <v>390</v>
      </c>
      <c r="G133" s="169"/>
      <c r="H133" s="173">
        <v>5</v>
      </c>
      <c r="I133" s="169"/>
      <c r="J133" s="169"/>
      <c r="K133" s="169"/>
      <c r="L133" s="174"/>
      <c r="M133" s="175"/>
      <c r="N133" s="176"/>
      <c r="O133" s="176"/>
      <c r="P133" s="176"/>
      <c r="Q133" s="176"/>
      <c r="R133" s="176"/>
      <c r="S133" s="176"/>
      <c r="T133" s="177"/>
      <c r="AT133" s="178" t="s">
        <v>155</v>
      </c>
      <c r="AU133" s="178" t="s">
        <v>89</v>
      </c>
      <c r="AV133" s="11" t="s">
        <v>89</v>
      </c>
      <c r="AW133" s="11" t="s">
        <v>41</v>
      </c>
      <c r="AX133" s="11" t="s">
        <v>79</v>
      </c>
      <c r="AY133" s="178" t="s">
        <v>142</v>
      </c>
    </row>
    <row r="134" spans="2:65" s="1" customFormat="1" ht="16.5" customHeight="1">
      <c r="B134" s="30"/>
      <c r="C134" s="184" t="s">
        <v>230</v>
      </c>
      <c r="D134" s="184" t="s">
        <v>367</v>
      </c>
      <c r="E134" s="185" t="s">
        <v>391</v>
      </c>
      <c r="F134" s="186" t="s">
        <v>392</v>
      </c>
      <c r="G134" s="187" t="s">
        <v>227</v>
      </c>
      <c r="H134" s="188">
        <v>11</v>
      </c>
      <c r="I134" s="189">
        <v>252</v>
      </c>
      <c r="J134" s="189">
        <f>ROUND(I134*H134,2)</f>
        <v>2772</v>
      </c>
      <c r="K134" s="186" t="s">
        <v>149</v>
      </c>
      <c r="L134" s="190"/>
      <c r="M134" s="191" t="s">
        <v>35</v>
      </c>
      <c r="N134" s="192" t="s">
        <v>50</v>
      </c>
      <c r="O134" s="165">
        <v>0</v>
      </c>
      <c r="P134" s="165">
        <f>O134*H134</f>
        <v>0</v>
      </c>
      <c r="Q134" s="165">
        <v>2.6700000000000001E-3</v>
      </c>
      <c r="R134" s="165">
        <f>Q134*H134</f>
        <v>2.937E-2</v>
      </c>
      <c r="S134" s="165">
        <v>0</v>
      </c>
      <c r="T134" s="166">
        <f>S134*H134</f>
        <v>0</v>
      </c>
      <c r="AR134" s="15" t="s">
        <v>183</v>
      </c>
      <c r="AT134" s="15" t="s">
        <v>367</v>
      </c>
      <c r="AU134" s="15" t="s">
        <v>89</v>
      </c>
      <c r="AY134" s="15" t="s">
        <v>142</v>
      </c>
      <c r="BE134" s="167">
        <f>IF(N134="základní",J134,0)</f>
        <v>2772</v>
      </c>
      <c r="BF134" s="167">
        <f>IF(N134="snížená",J134,0)</f>
        <v>0</v>
      </c>
      <c r="BG134" s="167">
        <f>IF(N134="zákl. přenesená",J134,0)</f>
        <v>0</v>
      </c>
      <c r="BH134" s="167">
        <f>IF(N134="sníž. přenesená",J134,0)</f>
        <v>0</v>
      </c>
      <c r="BI134" s="167">
        <f>IF(N134="nulová",J134,0)</f>
        <v>0</v>
      </c>
      <c r="BJ134" s="15" t="s">
        <v>87</v>
      </c>
      <c r="BK134" s="167">
        <f>ROUND(I134*H134,2)</f>
        <v>2772</v>
      </c>
      <c r="BL134" s="15" t="s">
        <v>162</v>
      </c>
      <c r="BM134" s="15" t="s">
        <v>393</v>
      </c>
    </row>
    <row r="135" spans="2:65" s="11" customFormat="1" ht="11.25">
      <c r="B135" s="168"/>
      <c r="C135" s="169"/>
      <c r="D135" s="170" t="s">
        <v>155</v>
      </c>
      <c r="E135" s="171" t="s">
        <v>35</v>
      </c>
      <c r="F135" s="172" t="s">
        <v>394</v>
      </c>
      <c r="G135" s="169"/>
      <c r="H135" s="173">
        <v>11</v>
      </c>
      <c r="I135" s="169"/>
      <c r="J135" s="169"/>
      <c r="K135" s="169"/>
      <c r="L135" s="174"/>
      <c r="M135" s="175"/>
      <c r="N135" s="176"/>
      <c r="O135" s="176"/>
      <c r="P135" s="176"/>
      <c r="Q135" s="176"/>
      <c r="R135" s="176"/>
      <c r="S135" s="176"/>
      <c r="T135" s="177"/>
      <c r="AT135" s="178" t="s">
        <v>155</v>
      </c>
      <c r="AU135" s="178" t="s">
        <v>89</v>
      </c>
      <c r="AV135" s="11" t="s">
        <v>89</v>
      </c>
      <c r="AW135" s="11" t="s">
        <v>41</v>
      </c>
      <c r="AX135" s="11" t="s">
        <v>79</v>
      </c>
      <c r="AY135" s="178" t="s">
        <v>142</v>
      </c>
    </row>
    <row r="136" spans="2:65" s="1" customFormat="1" ht="22.5" customHeight="1">
      <c r="B136" s="30"/>
      <c r="C136" s="158" t="s">
        <v>235</v>
      </c>
      <c r="D136" s="158" t="s">
        <v>145</v>
      </c>
      <c r="E136" s="159" t="s">
        <v>395</v>
      </c>
      <c r="F136" s="160" t="s">
        <v>396</v>
      </c>
      <c r="G136" s="161" t="s">
        <v>227</v>
      </c>
      <c r="H136" s="162">
        <v>15.1</v>
      </c>
      <c r="I136" s="163">
        <v>137</v>
      </c>
      <c r="J136" s="163">
        <f>ROUND(I136*H136,2)</f>
        <v>2068.6999999999998</v>
      </c>
      <c r="K136" s="160" t="s">
        <v>149</v>
      </c>
      <c r="L136" s="34"/>
      <c r="M136" s="56" t="s">
        <v>35</v>
      </c>
      <c r="N136" s="164" t="s">
        <v>50</v>
      </c>
      <c r="O136" s="165">
        <v>0.312</v>
      </c>
      <c r="P136" s="165">
        <f>O136*H136</f>
        <v>4.7111999999999998</v>
      </c>
      <c r="Q136" s="165">
        <v>1.0000000000000001E-5</v>
      </c>
      <c r="R136" s="165">
        <f>Q136*H136</f>
        <v>1.5100000000000001E-4</v>
      </c>
      <c r="S136" s="165">
        <v>0</v>
      </c>
      <c r="T136" s="166">
        <f>S136*H136</f>
        <v>0</v>
      </c>
      <c r="AR136" s="15" t="s">
        <v>162</v>
      </c>
      <c r="AT136" s="15" t="s">
        <v>145</v>
      </c>
      <c r="AU136" s="15" t="s">
        <v>89</v>
      </c>
      <c r="AY136" s="15" t="s">
        <v>142</v>
      </c>
      <c r="BE136" s="167">
        <f>IF(N136="základní",J136,0)</f>
        <v>2068.6999999999998</v>
      </c>
      <c r="BF136" s="167">
        <f>IF(N136="snížená",J136,0)</f>
        <v>0</v>
      </c>
      <c r="BG136" s="167">
        <f>IF(N136="zákl. přenesená",J136,0)</f>
        <v>0</v>
      </c>
      <c r="BH136" s="167">
        <f>IF(N136="sníž. přenesená",J136,0)</f>
        <v>0</v>
      </c>
      <c r="BI136" s="167">
        <f>IF(N136="nulová",J136,0)</f>
        <v>0</v>
      </c>
      <c r="BJ136" s="15" t="s">
        <v>87</v>
      </c>
      <c r="BK136" s="167">
        <f>ROUND(I136*H136,2)</f>
        <v>2068.6999999999998</v>
      </c>
      <c r="BL136" s="15" t="s">
        <v>162</v>
      </c>
      <c r="BM136" s="15" t="s">
        <v>397</v>
      </c>
    </row>
    <row r="137" spans="2:65" s="11" customFormat="1" ht="11.25">
      <c r="B137" s="168"/>
      <c r="C137" s="169"/>
      <c r="D137" s="170" t="s">
        <v>155</v>
      </c>
      <c r="E137" s="171" t="s">
        <v>35</v>
      </c>
      <c r="F137" s="172" t="s">
        <v>398</v>
      </c>
      <c r="G137" s="169"/>
      <c r="H137" s="173">
        <v>15.1</v>
      </c>
      <c r="I137" s="169"/>
      <c r="J137" s="169"/>
      <c r="K137" s="169"/>
      <c r="L137" s="174"/>
      <c r="M137" s="175"/>
      <c r="N137" s="176"/>
      <c r="O137" s="176"/>
      <c r="P137" s="176"/>
      <c r="Q137" s="176"/>
      <c r="R137" s="176"/>
      <c r="S137" s="176"/>
      <c r="T137" s="177"/>
      <c r="AT137" s="178" t="s">
        <v>155</v>
      </c>
      <c r="AU137" s="178" t="s">
        <v>89</v>
      </c>
      <c r="AV137" s="11" t="s">
        <v>89</v>
      </c>
      <c r="AW137" s="11" t="s">
        <v>41</v>
      </c>
      <c r="AX137" s="11" t="s">
        <v>79</v>
      </c>
      <c r="AY137" s="178" t="s">
        <v>142</v>
      </c>
    </row>
    <row r="138" spans="2:65" s="1" customFormat="1" ht="16.5" customHeight="1">
      <c r="B138" s="30"/>
      <c r="C138" s="184" t="s">
        <v>240</v>
      </c>
      <c r="D138" s="184" t="s">
        <v>367</v>
      </c>
      <c r="E138" s="185" t="s">
        <v>399</v>
      </c>
      <c r="F138" s="186" t="s">
        <v>400</v>
      </c>
      <c r="G138" s="187" t="s">
        <v>227</v>
      </c>
      <c r="H138" s="188">
        <v>6</v>
      </c>
      <c r="I138" s="189">
        <v>346</v>
      </c>
      <c r="J138" s="189">
        <f>ROUND(I138*H138,2)</f>
        <v>2076</v>
      </c>
      <c r="K138" s="186" t="s">
        <v>149</v>
      </c>
      <c r="L138" s="190"/>
      <c r="M138" s="191" t="s">
        <v>35</v>
      </c>
      <c r="N138" s="192" t="s">
        <v>50</v>
      </c>
      <c r="O138" s="165">
        <v>0</v>
      </c>
      <c r="P138" s="165">
        <f>O138*H138</f>
        <v>0</v>
      </c>
      <c r="Q138" s="165">
        <v>4.2599999999999999E-3</v>
      </c>
      <c r="R138" s="165">
        <f>Q138*H138</f>
        <v>2.5559999999999999E-2</v>
      </c>
      <c r="S138" s="165">
        <v>0</v>
      </c>
      <c r="T138" s="166">
        <f>S138*H138</f>
        <v>0</v>
      </c>
      <c r="AR138" s="15" t="s">
        <v>183</v>
      </c>
      <c r="AT138" s="15" t="s">
        <v>367</v>
      </c>
      <c r="AU138" s="15" t="s">
        <v>89</v>
      </c>
      <c r="AY138" s="15" t="s">
        <v>142</v>
      </c>
      <c r="BE138" s="167">
        <f>IF(N138="základní",J138,0)</f>
        <v>2076</v>
      </c>
      <c r="BF138" s="167">
        <f>IF(N138="snížená",J138,0)</f>
        <v>0</v>
      </c>
      <c r="BG138" s="167">
        <f>IF(N138="zákl. přenesená",J138,0)</f>
        <v>0</v>
      </c>
      <c r="BH138" s="167">
        <f>IF(N138="sníž. přenesená",J138,0)</f>
        <v>0</v>
      </c>
      <c r="BI138" s="167">
        <f>IF(N138="nulová",J138,0)</f>
        <v>0</v>
      </c>
      <c r="BJ138" s="15" t="s">
        <v>87</v>
      </c>
      <c r="BK138" s="167">
        <f>ROUND(I138*H138,2)</f>
        <v>2076</v>
      </c>
      <c r="BL138" s="15" t="s">
        <v>162</v>
      </c>
      <c r="BM138" s="15" t="s">
        <v>401</v>
      </c>
    </row>
    <row r="139" spans="2:65" s="11" customFormat="1" ht="11.25">
      <c r="B139" s="168"/>
      <c r="C139" s="169"/>
      <c r="D139" s="170" t="s">
        <v>155</v>
      </c>
      <c r="E139" s="171" t="s">
        <v>35</v>
      </c>
      <c r="F139" s="172" t="s">
        <v>402</v>
      </c>
      <c r="G139" s="169"/>
      <c r="H139" s="173">
        <v>6</v>
      </c>
      <c r="I139" s="169"/>
      <c r="J139" s="169"/>
      <c r="K139" s="169"/>
      <c r="L139" s="174"/>
      <c r="M139" s="175"/>
      <c r="N139" s="176"/>
      <c r="O139" s="176"/>
      <c r="P139" s="176"/>
      <c r="Q139" s="176"/>
      <c r="R139" s="176"/>
      <c r="S139" s="176"/>
      <c r="T139" s="177"/>
      <c r="AT139" s="178" t="s">
        <v>155</v>
      </c>
      <c r="AU139" s="178" t="s">
        <v>89</v>
      </c>
      <c r="AV139" s="11" t="s">
        <v>89</v>
      </c>
      <c r="AW139" s="11" t="s">
        <v>41</v>
      </c>
      <c r="AX139" s="11" t="s">
        <v>79</v>
      </c>
      <c r="AY139" s="178" t="s">
        <v>142</v>
      </c>
    </row>
    <row r="140" spans="2:65" s="1" customFormat="1" ht="16.5" customHeight="1">
      <c r="B140" s="30"/>
      <c r="C140" s="184" t="s">
        <v>245</v>
      </c>
      <c r="D140" s="184" t="s">
        <v>367</v>
      </c>
      <c r="E140" s="185" t="s">
        <v>403</v>
      </c>
      <c r="F140" s="186" t="s">
        <v>404</v>
      </c>
      <c r="G140" s="187" t="s">
        <v>227</v>
      </c>
      <c r="H140" s="188">
        <v>2</v>
      </c>
      <c r="I140" s="189">
        <v>325</v>
      </c>
      <c r="J140" s="189">
        <f>ROUND(I140*H140,2)</f>
        <v>650</v>
      </c>
      <c r="K140" s="186" t="s">
        <v>149</v>
      </c>
      <c r="L140" s="190"/>
      <c r="M140" s="191" t="s">
        <v>35</v>
      </c>
      <c r="N140" s="192" t="s">
        <v>50</v>
      </c>
      <c r="O140" s="165">
        <v>0</v>
      </c>
      <c r="P140" s="165">
        <f>O140*H140</f>
        <v>0</v>
      </c>
      <c r="Q140" s="165">
        <v>4.2599999999999999E-3</v>
      </c>
      <c r="R140" s="165">
        <f>Q140*H140</f>
        <v>8.5199999999999998E-3</v>
      </c>
      <c r="S140" s="165">
        <v>0</v>
      </c>
      <c r="T140" s="166">
        <f>S140*H140</f>
        <v>0</v>
      </c>
      <c r="AR140" s="15" t="s">
        <v>183</v>
      </c>
      <c r="AT140" s="15" t="s">
        <v>367</v>
      </c>
      <c r="AU140" s="15" t="s">
        <v>89</v>
      </c>
      <c r="AY140" s="15" t="s">
        <v>142</v>
      </c>
      <c r="BE140" s="167">
        <f>IF(N140="základní",J140,0)</f>
        <v>650</v>
      </c>
      <c r="BF140" s="167">
        <f>IF(N140="snížená",J140,0)</f>
        <v>0</v>
      </c>
      <c r="BG140" s="167">
        <f>IF(N140="zákl. přenesená",J140,0)</f>
        <v>0</v>
      </c>
      <c r="BH140" s="167">
        <f>IF(N140="sníž. přenesená",J140,0)</f>
        <v>0</v>
      </c>
      <c r="BI140" s="167">
        <f>IF(N140="nulová",J140,0)</f>
        <v>0</v>
      </c>
      <c r="BJ140" s="15" t="s">
        <v>87</v>
      </c>
      <c r="BK140" s="167">
        <f>ROUND(I140*H140,2)</f>
        <v>650</v>
      </c>
      <c r="BL140" s="15" t="s">
        <v>162</v>
      </c>
      <c r="BM140" s="15" t="s">
        <v>405</v>
      </c>
    </row>
    <row r="141" spans="2:65" s="11" customFormat="1" ht="11.25">
      <c r="B141" s="168"/>
      <c r="C141" s="169"/>
      <c r="D141" s="170" t="s">
        <v>155</v>
      </c>
      <c r="E141" s="171" t="s">
        <v>35</v>
      </c>
      <c r="F141" s="172" t="s">
        <v>406</v>
      </c>
      <c r="G141" s="169"/>
      <c r="H141" s="173">
        <v>2</v>
      </c>
      <c r="I141" s="169"/>
      <c r="J141" s="169"/>
      <c r="K141" s="169"/>
      <c r="L141" s="174"/>
      <c r="M141" s="175"/>
      <c r="N141" s="176"/>
      <c r="O141" s="176"/>
      <c r="P141" s="176"/>
      <c r="Q141" s="176"/>
      <c r="R141" s="176"/>
      <c r="S141" s="176"/>
      <c r="T141" s="177"/>
      <c r="AT141" s="178" t="s">
        <v>155</v>
      </c>
      <c r="AU141" s="178" t="s">
        <v>89</v>
      </c>
      <c r="AV141" s="11" t="s">
        <v>89</v>
      </c>
      <c r="AW141" s="11" t="s">
        <v>41</v>
      </c>
      <c r="AX141" s="11" t="s">
        <v>79</v>
      </c>
      <c r="AY141" s="178" t="s">
        <v>142</v>
      </c>
    </row>
    <row r="142" spans="2:65" s="1" customFormat="1" ht="16.5" customHeight="1">
      <c r="B142" s="30"/>
      <c r="C142" s="158" t="s">
        <v>7</v>
      </c>
      <c r="D142" s="158" t="s">
        <v>145</v>
      </c>
      <c r="E142" s="159" t="s">
        <v>407</v>
      </c>
      <c r="F142" s="160" t="s">
        <v>408</v>
      </c>
      <c r="G142" s="161" t="s">
        <v>148</v>
      </c>
      <c r="H142" s="162">
        <v>3</v>
      </c>
      <c r="I142" s="163">
        <v>6580</v>
      </c>
      <c r="J142" s="163">
        <f>ROUND(I142*H142,2)</f>
        <v>19740</v>
      </c>
      <c r="K142" s="160" t="s">
        <v>149</v>
      </c>
      <c r="L142" s="34"/>
      <c r="M142" s="56" t="s">
        <v>35</v>
      </c>
      <c r="N142" s="164" t="s">
        <v>50</v>
      </c>
      <c r="O142" s="165">
        <v>15.428000000000001</v>
      </c>
      <c r="P142" s="165">
        <f>O142*H142</f>
        <v>46.284000000000006</v>
      </c>
      <c r="Q142" s="165">
        <v>1.12181</v>
      </c>
      <c r="R142" s="165">
        <f>Q142*H142</f>
        <v>3.3654299999999999</v>
      </c>
      <c r="S142" s="165">
        <v>0</v>
      </c>
      <c r="T142" s="166">
        <f>S142*H142</f>
        <v>0</v>
      </c>
      <c r="AR142" s="15" t="s">
        <v>162</v>
      </c>
      <c r="AT142" s="15" t="s">
        <v>145</v>
      </c>
      <c r="AU142" s="15" t="s">
        <v>89</v>
      </c>
      <c r="AY142" s="15" t="s">
        <v>142</v>
      </c>
      <c r="BE142" s="167">
        <f>IF(N142="základní",J142,0)</f>
        <v>19740</v>
      </c>
      <c r="BF142" s="167">
        <f>IF(N142="snížená",J142,0)</f>
        <v>0</v>
      </c>
      <c r="BG142" s="167">
        <f>IF(N142="zákl. přenesená",J142,0)</f>
        <v>0</v>
      </c>
      <c r="BH142" s="167">
        <f>IF(N142="sníž. přenesená",J142,0)</f>
        <v>0</v>
      </c>
      <c r="BI142" s="167">
        <f>IF(N142="nulová",J142,0)</f>
        <v>0</v>
      </c>
      <c r="BJ142" s="15" t="s">
        <v>87</v>
      </c>
      <c r="BK142" s="167">
        <f>ROUND(I142*H142,2)</f>
        <v>19740</v>
      </c>
      <c r="BL142" s="15" t="s">
        <v>162</v>
      </c>
      <c r="BM142" s="15" t="s">
        <v>409</v>
      </c>
    </row>
    <row r="143" spans="2:65" s="11" customFormat="1" ht="11.25">
      <c r="B143" s="168"/>
      <c r="C143" s="169"/>
      <c r="D143" s="170" t="s">
        <v>155</v>
      </c>
      <c r="E143" s="171" t="s">
        <v>35</v>
      </c>
      <c r="F143" s="172" t="s">
        <v>410</v>
      </c>
      <c r="G143" s="169"/>
      <c r="H143" s="173">
        <v>3</v>
      </c>
      <c r="I143" s="169"/>
      <c r="J143" s="169"/>
      <c r="K143" s="169"/>
      <c r="L143" s="174"/>
      <c r="M143" s="175"/>
      <c r="N143" s="176"/>
      <c r="O143" s="176"/>
      <c r="P143" s="176"/>
      <c r="Q143" s="176"/>
      <c r="R143" s="176"/>
      <c r="S143" s="176"/>
      <c r="T143" s="177"/>
      <c r="AT143" s="178" t="s">
        <v>155</v>
      </c>
      <c r="AU143" s="178" t="s">
        <v>89</v>
      </c>
      <c r="AV143" s="11" t="s">
        <v>89</v>
      </c>
      <c r="AW143" s="11" t="s">
        <v>41</v>
      </c>
      <c r="AX143" s="11" t="s">
        <v>79</v>
      </c>
      <c r="AY143" s="178" t="s">
        <v>142</v>
      </c>
    </row>
    <row r="144" spans="2:65" s="1" customFormat="1" ht="22.5" customHeight="1">
      <c r="B144" s="30"/>
      <c r="C144" s="158" t="s">
        <v>255</v>
      </c>
      <c r="D144" s="158" t="s">
        <v>145</v>
      </c>
      <c r="E144" s="159" t="s">
        <v>411</v>
      </c>
      <c r="F144" s="160" t="s">
        <v>412</v>
      </c>
      <c r="G144" s="161" t="s">
        <v>148</v>
      </c>
      <c r="H144" s="162">
        <v>3</v>
      </c>
      <c r="I144" s="163">
        <v>207</v>
      </c>
      <c r="J144" s="163">
        <f>ROUND(I144*H144,2)</f>
        <v>621</v>
      </c>
      <c r="K144" s="160" t="s">
        <v>149</v>
      </c>
      <c r="L144" s="34"/>
      <c r="M144" s="56" t="s">
        <v>35</v>
      </c>
      <c r="N144" s="164" t="s">
        <v>50</v>
      </c>
      <c r="O144" s="165">
        <v>0.68300000000000005</v>
      </c>
      <c r="P144" s="165">
        <f>O144*H144</f>
        <v>2.0490000000000004</v>
      </c>
      <c r="Q144" s="165">
        <v>0</v>
      </c>
      <c r="R144" s="165">
        <f>Q144*H144</f>
        <v>0</v>
      </c>
      <c r="S144" s="165">
        <v>0</v>
      </c>
      <c r="T144" s="166">
        <f>S144*H144</f>
        <v>0</v>
      </c>
      <c r="AR144" s="15" t="s">
        <v>162</v>
      </c>
      <c r="AT144" s="15" t="s">
        <v>145</v>
      </c>
      <c r="AU144" s="15" t="s">
        <v>89</v>
      </c>
      <c r="AY144" s="15" t="s">
        <v>142</v>
      </c>
      <c r="BE144" s="167">
        <f>IF(N144="základní",J144,0)</f>
        <v>621</v>
      </c>
      <c r="BF144" s="167">
        <f>IF(N144="snížená",J144,0)</f>
        <v>0</v>
      </c>
      <c r="BG144" s="167">
        <f>IF(N144="zákl. přenesená",J144,0)</f>
        <v>0</v>
      </c>
      <c r="BH144" s="167">
        <f>IF(N144="sníž. přenesená",J144,0)</f>
        <v>0</v>
      </c>
      <c r="BI144" s="167">
        <f>IF(N144="nulová",J144,0)</f>
        <v>0</v>
      </c>
      <c r="BJ144" s="15" t="s">
        <v>87</v>
      </c>
      <c r="BK144" s="167">
        <f>ROUND(I144*H144,2)</f>
        <v>621</v>
      </c>
      <c r="BL144" s="15" t="s">
        <v>162</v>
      </c>
      <c r="BM144" s="15" t="s">
        <v>413</v>
      </c>
    </row>
    <row r="145" spans="2:65" s="11" customFormat="1" ht="11.25">
      <c r="B145" s="168"/>
      <c r="C145" s="169"/>
      <c r="D145" s="170" t="s">
        <v>155</v>
      </c>
      <c r="E145" s="171" t="s">
        <v>35</v>
      </c>
      <c r="F145" s="172" t="s">
        <v>410</v>
      </c>
      <c r="G145" s="169"/>
      <c r="H145" s="173">
        <v>3</v>
      </c>
      <c r="I145" s="169"/>
      <c r="J145" s="169"/>
      <c r="K145" s="169"/>
      <c r="L145" s="174"/>
      <c r="M145" s="175"/>
      <c r="N145" s="176"/>
      <c r="O145" s="176"/>
      <c r="P145" s="176"/>
      <c r="Q145" s="176"/>
      <c r="R145" s="176"/>
      <c r="S145" s="176"/>
      <c r="T145" s="177"/>
      <c r="AT145" s="178" t="s">
        <v>155</v>
      </c>
      <c r="AU145" s="178" t="s">
        <v>89</v>
      </c>
      <c r="AV145" s="11" t="s">
        <v>89</v>
      </c>
      <c r="AW145" s="11" t="s">
        <v>41</v>
      </c>
      <c r="AX145" s="11" t="s">
        <v>79</v>
      </c>
      <c r="AY145" s="178" t="s">
        <v>142</v>
      </c>
    </row>
    <row r="146" spans="2:65" s="1" customFormat="1" ht="22.5" customHeight="1">
      <c r="B146" s="30"/>
      <c r="C146" s="184" t="s">
        <v>259</v>
      </c>
      <c r="D146" s="184" t="s">
        <v>367</v>
      </c>
      <c r="E146" s="185" t="s">
        <v>414</v>
      </c>
      <c r="F146" s="186" t="s">
        <v>415</v>
      </c>
      <c r="G146" s="187" t="s">
        <v>148</v>
      </c>
      <c r="H146" s="188">
        <v>3</v>
      </c>
      <c r="I146" s="189">
        <v>1920</v>
      </c>
      <c r="J146" s="189">
        <f>ROUND(I146*H146,2)</f>
        <v>5760</v>
      </c>
      <c r="K146" s="186" t="s">
        <v>35</v>
      </c>
      <c r="L146" s="190"/>
      <c r="M146" s="191" t="s">
        <v>35</v>
      </c>
      <c r="N146" s="192" t="s">
        <v>50</v>
      </c>
      <c r="O146" s="165">
        <v>0</v>
      </c>
      <c r="P146" s="165">
        <f>O146*H146</f>
        <v>0</v>
      </c>
      <c r="Q146" s="165">
        <v>2.0799999999999998E-3</v>
      </c>
      <c r="R146" s="165">
        <f>Q146*H146</f>
        <v>6.239999999999999E-3</v>
      </c>
      <c r="S146" s="165">
        <v>0</v>
      </c>
      <c r="T146" s="166">
        <f>S146*H146</f>
        <v>0</v>
      </c>
      <c r="AR146" s="15" t="s">
        <v>183</v>
      </c>
      <c r="AT146" s="15" t="s">
        <v>367</v>
      </c>
      <c r="AU146" s="15" t="s">
        <v>89</v>
      </c>
      <c r="AY146" s="15" t="s">
        <v>142</v>
      </c>
      <c r="BE146" s="167">
        <f>IF(N146="základní",J146,0)</f>
        <v>5760</v>
      </c>
      <c r="BF146" s="167">
        <f>IF(N146="snížená",J146,0)</f>
        <v>0</v>
      </c>
      <c r="BG146" s="167">
        <f>IF(N146="zákl. přenesená",J146,0)</f>
        <v>0</v>
      </c>
      <c r="BH146" s="167">
        <f>IF(N146="sníž. přenesená",J146,0)</f>
        <v>0</v>
      </c>
      <c r="BI146" s="167">
        <f>IF(N146="nulová",J146,0)</f>
        <v>0</v>
      </c>
      <c r="BJ146" s="15" t="s">
        <v>87</v>
      </c>
      <c r="BK146" s="167">
        <f>ROUND(I146*H146,2)</f>
        <v>5760</v>
      </c>
      <c r="BL146" s="15" t="s">
        <v>162</v>
      </c>
      <c r="BM146" s="15" t="s">
        <v>416</v>
      </c>
    </row>
    <row r="147" spans="2:65" s="1" customFormat="1" ht="22.5" customHeight="1">
      <c r="B147" s="30"/>
      <c r="C147" s="158" t="s">
        <v>264</v>
      </c>
      <c r="D147" s="158" t="s">
        <v>145</v>
      </c>
      <c r="E147" s="159" t="s">
        <v>417</v>
      </c>
      <c r="F147" s="160" t="s">
        <v>418</v>
      </c>
      <c r="G147" s="161" t="s">
        <v>148</v>
      </c>
      <c r="H147" s="162">
        <v>8</v>
      </c>
      <c r="I147" s="163">
        <v>348</v>
      </c>
      <c r="J147" s="163">
        <f>ROUND(I147*H147,2)</f>
        <v>2784</v>
      </c>
      <c r="K147" s="160" t="s">
        <v>149</v>
      </c>
      <c r="L147" s="34"/>
      <c r="M147" s="56" t="s">
        <v>35</v>
      </c>
      <c r="N147" s="164" t="s">
        <v>50</v>
      </c>
      <c r="O147" s="165">
        <v>1.1319999999999999</v>
      </c>
      <c r="P147" s="165">
        <f>O147*H147</f>
        <v>9.0559999999999992</v>
      </c>
      <c r="Q147" s="165">
        <v>1.0000000000000001E-5</v>
      </c>
      <c r="R147" s="165">
        <f>Q147*H147</f>
        <v>8.0000000000000007E-5</v>
      </c>
      <c r="S147" s="165">
        <v>0</v>
      </c>
      <c r="T147" s="166">
        <f>S147*H147</f>
        <v>0</v>
      </c>
      <c r="AR147" s="15" t="s">
        <v>162</v>
      </c>
      <c r="AT147" s="15" t="s">
        <v>145</v>
      </c>
      <c r="AU147" s="15" t="s">
        <v>89</v>
      </c>
      <c r="AY147" s="15" t="s">
        <v>142</v>
      </c>
      <c r="BE147" s="167">
        <f>IF(N147="základní",J147,0)</f>
        <v>2784</v>
      </c>
      <c r="BF147" s="167">
        <f>IF(N147="snížená",J147,0)</f>
        <v>0</v>
      </c>
      <c r="BG147" s="167">
        <f>IF(N147="zákl. přenesená",J147,0)</f>
        <v>0</v>
      </c>
      <c r="BH147" s="167">
        <f>IF(N147="sníž. přenesená",J147,0)</f>
        <v>0</v>
      </c>
      <c r="BI147" s="167">
        <f>IF(N147="nulová",J147,0)</f>
        <v>0</v>
      </c>
      <c r="BJ147" s="15" t="s">
        <v>87</v>
      </c>
      <c r="BK147" s="167">
        <f>ROUND(I147*H147,2)</f>
        <v>2784</v>
      </c>
      <c r="BL147" s="15" t="s">
        <v>162</v>
      </c>
      <c r="BM147" s="15" t="s">
        <v>419</v>
      </c>
    </row>
    <row r="148" spans="2:65" s="11" customFormat="1" ht="11.25">
      <c r="B148" s="168"/>
      <c r="C148" s="169"/>
      <c r="D148" s="170" t="s">
        <v>155</v>
      </c>
      <c r="E148" s="171" t="s">
        <v>35</v>
      </c>
      <c r="F148" s="172" t="s">
        <v>420</v>
      </c>
      <c r="G148" s="169"/>
      <c r="H148" s="173">
        <v>8</v>
      </c>
      <c r="I148" s="169"/>
      <c r="J148" s="169"/>
      <c r="K148" s="169"/>
      <c r="L148" s="174"/>
      <c r="M148" s="175"/>
      <c r="N148" s="176"/>
      <c r="O148" s="176"/>
      <c r="P148" s="176"/>
      <c r="Q148" s="176"/>
      <c r="R148" s="176"/>
      <c r="S148" s="176"/>
      <c r="T148" s="177"/>
      <c r="AT148" s="178" t="s">
        <v>155</v>
      </c>
      <c r="AU148" s="178" t="s">
        <v>89</v>
      </c>
      <c r="AV148" s="11" t="s">
        <v>89</v>
      </c>
      <c r="AW148" s="11" t="s">
        <v>41</v>
      </c>
      <c r="AX148" s="11" t="s">
        <v>79</v>
      </c>
      <c r="AY148" s="178" t="s">
        <v>142</v>
      </c>
    </row>
    <row r="149" spans="2:65" s="1" customFormat="1" ht="16.5" customHeight="1">
      <c r="B149" s="30"/>
      <c r="C149" s="184" t="s">
        <v>268</v>
      </c>
      <c r="D149" s="184" t="s">
        <v>367</v>
      </c>
      <c r="E149" s="185" t="s">
        <v>421</v>
      </c>
      <c r="F149" s="186" t="s">
        <v>422</v>
      </c>
      <c r="G149" s="187" t="s">
        <v>148</v>
      </c>
      <c r="H149" s="188">
        <v>6</v>
      </c>
      <c r="I149" s="189">
        <v>123</v>
      </c>
      <c r="J149" s="189">
        <f>ROUND(I149*H149,2)</f>
        <v>738</v>
      </c>
      <c r="K149" s="186" t="s">
        <v>149</v>
      </c>
      <c r="L149" s="190"/>
      <c r="M149" s="191" t="s">
        <v>35</v>
      </c>
      <c r="N149" s="192" t="s">
        <v>50</v>
      </c>
      <c r="O149" s="165">
        <v>0</v>
      </c>
      <c r="P149" s="165">
        <f>O149*H149</f>
        <v>0</v>
      </c>
      <c r="Q149" s="165">
        <v>5.4000000000000001E-4</v>
      </c>
      <c r="R149" s="165">
        <f>Q149*H149</f>
        <v>3.2399999999999998E-3</v>
      </c>
      <c r="S149" s="165">
        <v>0</v>
      </c>
      <c r="T149" s="166">
        <f>S149*H149</f>
        <v>0</v>
      </c>
      <c r="AR149" s="15" t="s">
        <v>183</v>
      </c>
      <c r="AT149" s="15" t="s">
        <v>367</v>
      </c>
      <c r="AU149" s="15" t="s">
        <v>89</v>
      </c>
      <c r="AY149" s="15" t="s">
        <v>142</v>
      </c>
      <c r="BE149" s="167">
        <f>IF(N149="základní",J149,0)</f>
        <v>738</v>
      </c>
      <c r="BF149" s="167">
        <f>IF(N149="snížená",J149,0)</f>
        <v>0</v>
      </c>
      <c r="BG149" s="167">
        <f>IF(N149="zákl. přenesená",J149,0)</f>
        <v>0</v>
      </c>
      <c r="BH149" s="167">
        <f>IF(N149="sníž. přenesená",J149,0)</f>
        <v>0</v>
      </c>
      <c r="BI149" s="167">
        <f>IF(N149="nulová",J149,0)</f>
        <v>0</v>
      </c>
      <c r="BJ149" s="15" t="s">
        <v>87</v>
      </c>
      <c r="BK149" s="167">
        <f>ROUND(I149*H149,2)</f>
        <v>738</v>
      </c>
      <c r="BL149" s="15" t="s">
        <v>162</v>
      </c>
      <c r="BM149" s="15" t="s">
        <v>423</v>
      </c>
    </row>
    <row r="150" spans="2:65" s="1" customFormat="1" ht="16.5" customHeight="1">
      <c r="B150" s="30"/>
      <c r="C150" s="184" t="s">
        <v>272</v>
      </c>
      <c r="D150" s="184" t="s">
        <v>367</v>
      </c>
      <c r="E150" s="185" t="s">
        <v>424</v>
      </c>
      <c r="F150" s="186" t="s">
        <v>425</v>
      </c>
      <c r="G150" s="187" t="s">
        <v>148</v>
      </c>
      <c r="H150" s="188">
        <v>2</v>
      </c>
      <c r="I150" s="189">
        <v>126</v>
      </c>
      <c r="J150" s="189">
        <f>ROUND(I150*H150,2)</f>
        <v>252</v>
      </c>
      <c r="K150" s="186" t="s">
        <v>149</v>
      </c>
      <c r="L150" s="190"/>
      <c r="M150" s="191" t="s">
        <v>35</v>
      </c>
      <c r="N150" s="192" t="s">
        <v>50</v>
      </c>
      <c r="O150" s="165">
        <v>0</v>
      </c>
      <c r="P150" s="165">
        <f>O150*H150</f>
        <v>0</v>
      </c>
      <c r="Q150" s="165">
        <v>6.4999999999999997E-4</v>
      </c>
      <c r="R150" s="165">
        <f>Q150*H150</f>
        <v>1.2999999999999999E-3</v>
      </c>
      <c r="S150" s="165">
        <v>0</v>
      </c>
      <c r="T150" s="166">
        <f>S150*H150</f>
        <v>0</v>
      </c>
      <c r="AR150" s="15" t="s">
        <v>183</v>
      </c>
      <c r="AT150" s="15" t="s">
        <v>367</v>
      </c>
      <c r="AU150" s="15" t="s">
        <v>89</v>
      </c>
      <c r="AY150" s="15" t="s">
        <v>142</v>
      </c>
      <c r="BE150" s="167">
        <f>IF(N150="základní",J150,0)</f>
        <v>252</v>
      </c>
      <c r="BF150" s="167">
        <f>IF(N150="snížená",J150,0)</f>
        <v>0</v>
      </c>
      <c r="BG150" s="167">
        <f>IF(N150="zákl. přenesená",J150,0)</f>
        <v>0</v>
      </c>
      <c r="BH150" s="167">
        <f>IF(N150="sníž. přenesená",J150,0)</f>
        <v>0</v>
      </c>
      <c r="BI150" s="167">
        <f>IF(N150="nulová",J150,0)</f>
        <v>0</v>
      </c>
      <c r="BJ150" s="15" t="s">
        <v>87</v>
      </c>
      <c r="BK150" s="167">
        <f>ROUND(I150*H150,2)</f>
        <v>252</v>
      </c>
      <c r="BL150" s="15" t="s">
        <v>162</v>
      </c>
      <c r="BM150" s="15" t="s">
        <v>426</v>
      </c>
    </row>
    <row r="151" spans="2:65" s="1" customFormat="1" ht="22.5" customHeight="1">
      <c r="B151" s="30"/>
      <c r="C151" s="158" t="s">
        <v>276</v>
      </c>
      <c r="D151" s="158" t="s">
        <v>145</v>
      </c>
      <c r="E151" s="159" t="s">
        <v>427</v>
      </c>
      <c r="F151" s="160" t="s">
        <v>428</v>
      </c>
      <c r="G151" s="161" t="s">
        <v>148</v>
      </c>
      <c r="H151" s="162">
        <v>4</v>
      </c>
      <c r="I151" s="163">
        <v>226</v>
      </c>
      <c r="J151" s="163">
        <f>ROUND(I151*H151,2)</f>
        <v>904</v>
      </c>
      <c r="K151" s="160" t="s">
        <v>149</v>
      </c>
      <c r="L151" s="34"/>
      <c r="M151" s="56" t="s">
        <v>35</v>
      </c>
      <c r="N151" s="164" t="s">
        <v>50</v>
      </c>
      <c r="O151" s="165">
        <v>0.745</v>
      </c>
      <c r="P151" s="165">
        <f>O151*H151</f>
        <v>2.98</v>
      </c>
      <c r="Q151" s="165">
        <v>1.0000000000000001E-5</v>
      </c>
      <c r="R151" s="165">
        <f>Q151*H151</f>
        <v>4.0000000000000003E-5</v>
      </c>
      <c r="S151" s="165">
        <v>0</v>
      </c>
      <c r="T151" s="166">
        <f>S151*H151</f>
        <v>0</v>
      </c>
      <c r="AR151" s="15" t="s">
        <v>162</v>
      </c>
      <c r="AT151" s="15" t="s">
        <v>145</v>
      </c>
      <c r="AU151" s="15" t="s">
        <v>89</v>
      </c>
      <c r="AY151" s="15" t="s">
        <v>142</v>
      </c>
      <c r="BE151" s="167">
        <f>IF(N151="základní",J151,0)</f>
        <v>904</v>
      </c>
      <c r="BF151" s="167">
        <f>IF(N151="snížená",J151,0)</f>
        <v>0</v>
      </c>
      <c r="BG151" s="167">
        <f>IF(N151="zákl. přenesená",J151,0)</f>
        <v>0</v>
      </c>
      <c r="BH151" s="167">
        <f>IF(N151="sníž. přenesená",J151,0)</f>
        <v>0</v>
      </c>
      <c r="BI151" s="167">
        <f>IF(N151="nulová",J151,0)</f>
        <v>0</v>
      </c>
      <c r="BJ151" s="15" t="s">
        <v>87</v>
      </c>
      <c r="BK151" s="167">
        <f>ROUND(I151*H151,2)</f>
        <v>904</v>
      </c>
      <c r="BL151" s="15" t="s">
        <v>162</v>
      </c>
      <c r="BM151" s="15" t="s">
        <v>429</v>
      </c>
    </row>
    <row r="152" spans="2:65" s="11" customFormat="1" ht="11.25">
      <c r="B152" s="168"/>
      <c r="C152" s="169"/>
      <c r="D152" s="170" t="s">
        <v>155</v>
      </c>
      <c r="E152" s="171" t="s">
        <v>35</v>
      </c>
      <c r="F152" s="172" t="s">
        <v>430</v>
      </c>
      <c r="G152" s="169"/>
      <c r="H152" s="173">
        <v>2</v>
      </c>
      <c r="I152" s="169"/>
      <c r="J152" s="169"/>
      <c r="K152" s="169"/>
      <c r="L152" s="174"/>
      <c r="M152" s="175"/>
      <c r="N152" s="176"/>
      <c r="O152" s="176"/>
      <c r="P152" s="176"/>
      <c r="Q152" s="176"/>
      <c r="R152" s="176"/>
      <c r="S152" s="176"/>
      <c r="T152" s="177"/>
      <c r="AT152" s="178" t="s">
        <v>155</v>
      </c>
      <c r="AU152" s="178" t="s">
        <v>89</v>
      </c>
      <c r="AV152" s="11" t="s">
        <v>89</v>
      </c>
      <c r="AW152" s="11" t="s">
        <v>41</v>
      </c>
      <c r="AX152" s="11" t="s">
        <v>79</v>
      </c>
      <c r="AY152" s="178" t="s">
        <v>142</v>
      </c>
    </row>
    <row r="153" spans="2:65" s="11" customFormat="1" ht="11.25">
      <c r="B153" s="168"/>
      <c r="C153" s="169"/>
      <c r="D153" s="170" t="s">
        <v>155</v>
      </c>
      <c r="E153" s="171" t="s">
        <v>35</v>
      </c>
      <c r="F153" s="172" t="s">
        <v>431</v>
      </c>
      <c r="G153" s="169"/>
      <c r="H153" s="173">
        <v>1</v>
      </c>
      <c r="I153" s="169"/>
      <c r="J153" s="169"/>
      <c r="K153" s="169"/>
      <c r="L153" s="174"/>
      <c r="M153" s="175"/>
      <c r="N153" s="176"/>
      <c r="O153" s="176"/>
      <c r="P153" s="176"/>
      <c r="Q153" s="176"/>
      <c r="R153" s="176"/>
      <c r="S153" s="176"/>
      <c r="T153" s="177"/>
      <c r="AT153" s="178" t="s">
        <v>155</v>
      </c>
      <c r="AU153" s="178" t="s">
        <v>89</v>
      </c>
      <c r="AV153" s="11" t="s">
        <v>89</v>
      </c>
      <c r="AW153" s="11" t="s">
        <v>41</v>
      </c>
      <c r="AX153" s="11" t="s">
        <v>79</v>
      </c>
      <c r="AY153" s="178" t="s">
        <v>142</v>
      </c>
    </row>
    <row r="154" spans="2:65" s="11" customFormat="1" ht="11.25">
      <c r="B154" s="168"/>
      <c r="C154" s="169"/>
      <c r="D154" s="170" t="s">
        <v>155</v>
      </c>
      <c r="E154" s="171" t="s">
        <v>35</v>
      </c>
      <c r="F154" s="172" t="s">
        <v>432</v>
      </c>
      <c r="G154" s="169"/>
      <c r="H154" s="173">
        <v>1</v>
      </c>
      <c r="I154" s="169"/>
      <c r="J154" s="169"/>
      <c r="K154" s="169"/>
      <c r="L154" s="174"/>
      <c r="M154" s="175"/>
      <c r="N154" s="176"/>
      <c r="O154" s="176"/>
      <c r="P154" s="176"/>
      <c r="Q154" s="176"/>
      <c r="R154" s="176"/>
      <c r="S154" s="176"/>
      <c r="T154" s="177"/>
      <c r="AT154" s="178" t="s">
        <v>155</v>
      </c>
      <c r="AU154" s="178" t="s">
        <v>89</v>
      </c>
      <c r="AV154" s="11" t="s">
        <v>89</v>
      </c>
      <c r="AW154" s="11" t="s">
        <v>41</v>
      </c>
      <c r="AX154" s="11" t="s">
        <v>79</v>
      </c>
      <c r="AY154" s="178" t="s">
        <v>142</v>
      </c>
    </row>
    <row r="155" spans="2:65" s="1" customFormat="1" ht="16.5" customHeight="1">
      <c r="B155" s="30"/>
      <c r="C155" s="184" t="s">
        <v>280</v>
      </c>
      <c r="D155" s="184" t="s">
        <v>367</v>
      </c>
      <c r="E155" s="185" t="s">
        <v>433</v>
      </c>
      <c r="F155" s="186" t="s">
        <v>434</v>
      </c>
      <c r="G155" s="187" t="s">
        <v>148</v>
      </c>
      <c r="H155" s="188">
        <v>1</v>
      </c>
      <c r="I155" s="189">
        <v>1800</v>
      </c>
      <c r="J155" s="189">
        <f>ROUND(I155*H155,2)</f>
        <v>1800</v>
      </c>
      <c r="K155" s="186" t="s">
        <v>35</v>
      </c>
      <c r="L155" s="190"/>
      <c r="M155" s="191" t="s">
        <v>35</v>
      </c>
      <c r="N155" s="192" t="s">
        <v>50</v>
      </c>
      <c r="O155" s="165">
        <v>0</v>
      </c>
      <c r="P155" s="165">
        <f>O155*H155</f>
        <v>0</v>
      </c>
      <c r="Q155" s="165">
        <v>1.1000000000000001E-3</v>
      </c>
      <c r="R155" s="165">
        <f>Q155*H155</f>
        <v>1.1000000000000001E-3</v>
      </c>
      <c r="S155" s="165">
        <v>0</v>
      </c>
      <c r="T155" s="166">
        <f>S155*H155</f>
        <v>0</v>
      </c>
      <c r="AR155" s="15" t="s">
        <v>183</v>
      </c>
      <c r="AT155" s="15" t="s">
        <v>367</v>
      </c>
      <c r="AU155" s="15" t="s">
        <v>89</v>
      </c>
      <c r="AY155" s="15" t="s">
        <v>142</v>
      </c>
      <c r="BE155" s="167">
        <f>IF(N155="základní",J155,0)</f>
        <v>1800</v>
      </c>
      <c r="BF155" s="167">
        <f>IF(N155="snížená",J155,0)</f>
        <v>0</v>
      </c>
      <c r="BG155" s="167">
        <f>IF(N155="zákl. přenesená",J155,0)</f>
        <v>0</v>
      </c>
      <c r="BH155" s="167">
        <f>IF(N155="sníž. přenesená",J155,0)</f>
        <v>0</v>
      </c>
      <c r="BI155" s="167">
        <f>IF(N155="nulová",J155,0)</f>
        <v>0</v>
      </c>
      <c r="BJ155" s="15" t="s">
        <v>87</v>
      </c>
      <c r="BK155" s="167">
        <f>ROUND(I155*H155,2)</f>
        <v>1800</v>
      </c>
      <c r="BL155" s="15" t="s">
        <v>162</v>
      </c>
      <c r="BM155" s="15" t="s">
        <v>435</v>
      </c>
    </row>
    <row r="156" spans="2:65" s="1" customFormat="1" ht="16.5" customHeight="1">
      <c r="B156" s="30"/>
      <c r="C156" s="184" t="s">
        <v>286</v>
      </c>
      <c r="D156" s="184" t="s">
        <v>367</v>
      </c>
      <c r="E156" s="185" t="s">
        <v>436</v>
      </c>
      <c r="F156" s="186" t="s">
        <v>437</v>
      </c>
      <c r="G156" s="187" t="s">
        <v>148</v>
      </c>
      <c r="H156" s="188">
        <v>1</v>
      </c>
      <c r="I156" s="189">
        <v>2200</v>
      </c>
      <c r="J156" s="189">
        <f>ROUND(I156*H156,2)</f>
        <v>2200</v>
      </c>
      <c r="K156" s="186" t="s">
        <v>35</v>
      </c>
      <c r="L156" s="190"/>
      <c r="M156" s="191" t="s">
        <v>35</v>
      </c>
      <c r="N156" s="192" t="s">
        <v>50</v>
      </c>
      <c r="O156" s="165">
        <v>0</v>
      </c>
      <c r="P156" s="165">
        <f>O156*H156</f>
        <v>0</v>
      </c>
      <c r="Q156" s="165">
        <v>1.1000000000000001E-3</v>
      </c>
      <c r="R156" s="165">
        <f>Q156*H156</f>
        <v>1.1000000000000001E-3</v>
      </c>
      <c r="S156" s="165">
        <v>0</v>
      </c>
      <c r="T156" s="166">
        <f>S156*H156</f>
        <v>0</v>
      </c>
      <c r="AR156" s="15" t="s">
        <v>183</v>
      </c>
      <c r="AT156" s="15" t="s">
        <v>367</v>
      </c>
      <c r="AU156" s="15" t="s">
        <v>89</v>
      </c>
      <c r="AY156" s="15" t="s">
        <v>142</v>
      </c>
      <c r="BE156" s="167">
        <f>IF(N156="základní",J156,0)</f>
        <v>2200</v>
      </c>
      <c r="BF156" s="167">
        <f>IF(N156="snížená",J156,0)</f>
        <v>0</v>
      </c>
      <c r="BG156" s="167">
        <f>IF(N156="zákl. přenesená",J156,0)</f>
        <v>0</v>
      </c>
      <c r="BH156" s="167">
        <f>IF(N156="sníž. přenesená",J156,0)</f>
        <v>0</v>
      </c>
      <c r="BI156" s="167">
        <f>IF(N156="nulová",J156,0)</f>
        <v>0</v>
      </c>
      <c r="BJ156" s="15" t="s">
        <v>87</v>
      </c>
      <c r="BK156" s="167">
        <f>ROUND(I156*H156,2)</f>
        <v>2200</v>
      </c>
      <c r="BL156" s="15" t="s">
        <v>162</v>
      </c>
      <c r="BM156" s="15" t="s">
        <v>438</v>
      </c>
    </row>
    <row r="157" spans="2:65" s="1" customFormat="1" ht="16.5" customHeight="1">
      <c r="B157" s="30"/>
      <c r="C157" s="184" t="s">
        <v>293</v>
      </c>
      <c r="D157" s="184" t="s">
        <v>367</v>
      </c>
      <c r="E157" s="185" t="s">
        <v>439</v>
      </c>
      <c r="F157" s="186" t="s">
        <v>440</v>
      </c>
      <c r="G157" s="187" t="s">
        <v>148</v>
      </c>
      <c r="H157" s="188">
        <v>2</v>
      </c>
      <c r="I157" s="189">
        <v>1750</v>
      </c>
      <c r="J157" s="189">
        <f>ROUND(I157*H157,2)</f>
        <v>3500</v>
      </c>
      <c r="K157" s="186" t="s">
        <v>35</v>
      </c>
      <c r="L157" s="190"/>
      <c r="M157" s="191" t="s">
        <v>35</v>
      </c>
      <c r="N157" s="192" t="s">
        <v>50</v>
      </c>
      <c r="O157" s="165">
        <v>0</v>
      </c>
      <c r="P157" s="165">
        <f>O157*H157</f>
        <v>0</v>
      </c>
      <c r="Q157" s="165">
        <v>1.16E-3</v>
      </c>
      <c r="R157" s="165">
        <f>Q157*H157</f>
        <v>2.32E-3</v>
      </c>
      <c r="S157" s="165">
        <v>0</v>
      </c>
      <c r="T157" s="166">
        <f>S157*H157</f>
        <v>0</v>
      </c>
      <c r="AR157" s="15" t="s">
        <v>183</v>
      </c>
      <c r="AT157" s="15" t="s">
        <v>367</v>
      </c>
      <c r="AU157" s="15" t="s">
        <v>89</v>
      </c>
      <c r="AY157" s="15" t="s">
        <v>142</v>
      </c>
      <c r="BE157" s="167">
        <f>IF(N157="základní",J157,0)</f>
        <v>3500</v>
      </c>
      <c r="BF157" s="167">
        <f>IF(N157="snížená",J157,0)</f>
        <v>0</v>
      </c>
      <c r="BG157" s="167">
        <f>IF(N157="zákl. přenesená",J157,0)</f>
        <v>0</v>
      </c>
      <c r="BH157" s="167">
        <f>IF(N157="sníž. přenesená",J157,0)</f>
        <v>0</v>
      </c>
      <c r="BI157" s="167">
        <f>IF(N157="nulová",J157,0)</f>
        <v>0</v>
      </c>
      <c r="BJ157" s="15" t="s">
        <v>87</v>
      </c>
      <c r="BK157" s="167">
        <f>ROUND(I157*H157,2)</f>
        <v>3500</v>
      </c>
      <c r="BL157" s="15" t="s">
        <v>162</v>
      </c>
      <c r="BM157" s="15" t="s">
        <v>441</v>
      </c>
    </row>
    <row r="158" spans="2:65" s="11" customFormat="1" ht="11.25">
      <c r="B158" s="168"/>
      <c r="C158" s="169"/>
      <c r="D158" s="170" t="s">
        <v>155</v>
      </c>
      <c r="E158" s="171" t="s">
        <v>35</v>
      </c>
      <c r="F158" s="172" t="s">
        <v>431</v>
      </c>
      <c r="G158" s="169"/>
      <c r="H158" s="173">
        <v>1</v>
      </c>
      <c r="I158" s="169"/>
      <c r="J158" s="169"/>
      <c r="K158" s="169"/>
      <c r="L158" s="174"/>
      <c r="M158" s="175"/>
      <c r="N158" s="176"/>
      <c r="O158" s="176"/>
      <c r="P158" s="176"/>
      <c r="Q158" s="176"/>
      <c r="R158" s="176"/>
      <c r="S158" s="176"/>
      <c r="T158" s="177"/>
      <c r="AT158" s="178" t="s">
        <v>155</v>
      </c>
      <c r="AU158" s="178" t="s">
        <v>89</v>
      </c>
      <c r="AV158" s="11" t="s">
        <v>89</v>
      </c>
      <c r="AW158" s="11" t="s">
        <v>41</v>
      </c>
      <c r="AX158" s="11" t="s">
        <v>79</v>
      </c>
      <c r="AY158" s="178" t="s">
        <v>142</v>
      </c>
    </row>
    <row r="159" spans="2:65" s="11" customFormat="1" ht="11.25">
      <c r="B159" s="168"/>
      <c r="C159" s="169"/>
      <c r="D159" s="170" t="s">
        <v>155</v>
      </c>
      <c r="E159" s="171" t="s">
        <v>35</v>
      </c>
      <c r="F159" s="172" t="s">
        <v>432</v>
      </c>
      <c r="G159" s="169"/>
      <c r="H159" s="173">
        <v>1</v>
      </c>
      <c r="I159" s="169"/>
      <c r="J159" s="169"/>
      <c r="K159" s="169"/>
      <c r="L159" s="174"/>
      <c r="M159" s="175"/>
      <c r="N159" s="176"/>
      <c r="O159" s="176"/>
      <c r="P159" s="176"/>
      <c r="Q159" s="176"/>
      <c r="R159" s="176"/>
      <c r="S159" s="176"/>
      <c r="T159" s="177"/>
      <c r="AT159" s="178" t="s">
        <v>155</v>
      </c>
      <c r="AU159" s="178" t="s">
        <v>89</v>
      </c>
      <c r="AV159" s="11" t="s">
        <v>89</v>
      </c>
      <c r="AW159" s="11" t="s">
        <v>41</v>
      </c>
      <c r="AX159" s="11" t="s">
        <v>79</v>
      </c>
      <c r="AY159" s="178" t="s">
        <v>142</v>
      </c>
    </row>
    <row r="160" spans="2:65" s="1" customFormat="1" ht="22.5" customHeight="1">
      <c r="B160" s="30"/>
      <c r="C160" s="158" t="s">
        <v>442</v>
      </c>
      <c r="D160" s="158" t="s">
        <v>145</v>
      </c>
      <c r="E160" s="159" t="s">
        <v>443</v>
      </c>
      <c r="F160" s="160" t="s">
        <v>444</v>
      </c>
      <c r="G160" s="161" t="s">
        <v>148</v>
      </c>
      <c r="H160" s="162">
        <v>3</v>
      </c>
      <c r="I160" s="163">
        <v>374</v>
      </c>
      <c r="J160" s="163">
        <f>ROUND(I160*H160,2)</f>
        <v>1122</v>
      </c>
      <c r="K160" s="160" t="s">
        <v>149</v>
      </c>
      <c r="L160" s="34"/>
      <c r="M160" s="56" t="s">
        <v>35</v>
      </c>
      <c r="N160" s="164" t="s">
        <v>50</v>
      </c>
      <c r="O160" s="165">
        <v>1.2170000000000001</v>
      </c>
      <c r="P160" s="165">
        <f>O160*H160</f>
        <v>3.6510000000000002</v>
      </c>
      <c r="Q160" s="165">
        <v>1.0000000000000001E-5</v>
      </c>
      <c r="R160" s="165">
        <f>Q160*H160</f>
        <v>3.0000000000000004E-5</v>
      </c>
      <c r="S160" s="165">
        <v>0</v>
      </c>
      <c r="T160" s="166">
        <f>S160*H160</f>
        <v>0</v>
      </c>
      <c r="AR160" s="15" t="s">
        <v>162</v>
      </c>
      <c r="AT160" s="15" t="s">
        <v>145</v>
      </c>
      <c r="AU160" s="15" t="s">
        <v>89</v>
      </c>
      <c r="AY160" s="15" t="s">
        <v>142</v>
      </c>
      <c r="BE160" s="167">
        <f>IF(N160="základní",J160,0)</f>
        <v>1122</v>
      </c>
      <c r="BF160" s="167">
        <f>IF(N160="snížená",J160,0)</f>
        <v>0</v>
      </c>
      <c r="BG160" s="167">
        <f>IF(N160="zákl. přenesená",J160,0)</f>
        <v>0</v>
      </c>
      <c r="BH160" s="167">
        <f>IF(N160="sníž. přenesená",J160,0)</f>
        <v>0</v>
      </c>
      <c r="BI160" s="167">
        <f>IF(N160="nulová",J160,0)</f>
        <v>0</v>
      </c>
      <c r="BJ160" s="15" t="s">
        <v>87</v>
      </c>
      <c r="BK160" s="167">
        <f>ROUND(I160*H160,2)</f>
        <v>1122</v>
      </c>
      <c r="BL160" s="15" t="s">
        <v>162</v>
      </c>
      <c r="BM160" s="15" t="s">
        <v>445</v>
      </c>
    </row>
    <row r="161" spans="2:65" s="11" customFormat="1" ht="11.25">
      <c r="B161" s="168"/>
      <c r="C161" s="169"/>
      <c r="D161" s="170" t="s">
        <v>155</v>
      </c>
      <c r="E161" s="171" t="s">
        <v>35</v>
      </c>
      <c r="F161" s="172" t="s">
        <v>446</v>
      </c>
      <c r="G161" s="169"/>
      <c r="H161" s="173">
        <v>1</v>
      </c>
      <c r="I161" s="169"/>
      <c r="J161" s="169"/>
      <c r="K161" s="169"/>
      <c r="L161" s="174"/>
      <c r="M161" s="175"/>
      <c r="N161" s="176"/>
      <c r="O161" s="176"/>
      <c r="P161" s="176"/>
      <c r="Q161" s="176"/>
      <c r="R161" s="176"/>
      <c r="S161" s="176"/>
      <c r="T161" s="177"/>
      <c r="AT161" s="178" t="s">
        <v>155</v>
      </c>
      <c r="AU161" s="178" t="s">
        <v>89</v>
      </c>
      <c r="AV161" s="11" t="s">
        <v>89</v>
      </c>
      <c r="AW161" s="11" t="s">
        <v>41</v>
      </c>
      <c r="AX161" s="11" t="s">
        <v>79</v>
      </c>
      <c r="AY161" s="178" t="s">
        <v>142</v>
      </c>
    </row>
    <row r="162" spans="2:65" s="11" customFormat="1" ht="11.25">
      <c r="B162" s="168"/>
      <c r="C162" s="169"/>
      <c r="D162" s="170" t="s">
        <v>155</v>
      </c>
      <c r="E162" s="171" t="s">
        <v>35</v>
      </c>
      <c r="F162" s="172" t="s">
        <v>447</v>
      </c>
      <c r="G162" s="169"/>
      <c r="H162" s="173">
        <v>2</v>
      </c>
      <c r="I162" s="169"/>
      <c r="J162" s="169"/>
      <c r="K162" s="169"/>
      <c r="L162" s="174"/>
      <c r="M162" s="175"/>
      <c r="N162" s="176"/>
      <c r="O162" s="176"/>
      <c r="P162" s="176"/>
      <c r="Q162" s="176"/>
      <c r="R162" s="176"/>
      <c r="S162" s="176"/>
      <c r="T162" s="177"/>
      <c r="AT162" s="178" t="s">
        <v>155</v>
      </c>
      <c r="AU162" s="178" t="s">
        <v>89</v>
      </c>
      <c r="AV162" s="11" t="s">
        <v>89</v>
      </c>
      <c r="AW162" s="11" t="s">
        <v>41</v>
      </c>
      <c r="AX162" s="11" t="s">
        <v>79</v>
      </c>
      <c r="AY162" s="178" t="s">
        <v>142</v>
      </c>
    </row>
    <row r="163" spans="2:65" s="1" customFormat="1" ht="16.5" customHeight="1">
      <c r="B163" s="30"/>
      <c r="C163" s="184" t="s">
        <v>448</v>
      </c>
      <c r="D163" s="184" t="s">
        <v>367</v>
      </c>
      <c r="E163" s="185" t="s">
        <v>449</v>
      </c>
      <c r="F163" s="186" t="s">
        <v>450</v>
      </c>
      <c r="G163" s="187" t="s">
        <v>148</v>
      </c>
      <c r="H163" s="188">
        <v>1</v>
      </c>
      <c r="I163" s="189">
        <v>522</v>
      </c>
      <c r="J163" s="189">
        <f>ROUND(I163*H163,2)</f>
        <v>522</v>
      </c>
      <c r="K163" s="186" t="s">
        <v>149</v>
      </c>
      <c r="L163" s="190"/>
      <c r="M163" s="191" t="s">
        <v>35</v>
      </c>
      <c r="N163" s="192" t="s">
        <v>50</v>
      </c>
      <c r="O163" s="165">
        <v>0</v>
      </c>
      <c r="P163" s="165">
        <f>O163*H163</f>
        <v>0</v>
      </c>
      <c r="Q163" s="165">
        <v>2E-3</v>
      </c>
      <c r="R163" s="165">
        <f>Q163*H163</f>
        <v>2E-3</v>
      </c>
      <c r="S163" s="165">
        <v>0</v>
      </c>
      <c r="T163" s="166">
        <f>S163*H163</f>
        <v>0</v>
      </c>
      <c r="AR163" s="15" t="s">
        <v>183</v>
      </c>
      <c r="AT163" s="15" t="s">
        <v>367</v>
      </c>
      <c r="AU163" s="15" t="s">
        <v>89</v>
      </c>
      <c r="AY163" s="15" t="s">
        <v>142</v>
      </c>
      <c r="BE163" s="167">
        <f>IF(N163="základní",J163,0)</f>
        <v>522</v>
      </c>
      <c r="BF163" s="167">
        <f>IF(N163="snížená",J163,0)</f>
        <v>0</v>
      </c>
      <c r="BG163" s="167">
        <f>IF(N163="zákl. přenesená",J163,0)</f>
        <v>0</v>
      </c>
      <c r="BH163" s="167">
        <f>IF(N163="sníž. přenesená",J163,0)</f>
        <v>0</v>
      </c>
      <c r="BI163" s="167">
        <f>IF(N163="nulová",J163,0)</f>
        <v>0</v>
      </c>
      <c r="BJ163" s="15" t="s">
        <v>87</v>
      </c>
      <c r="BK163" s="167">
        <f>ROUND(I163*H163,2)</f>
        <v>522</v>
      </c>
      <c r="BL163" s="15" t="s">
        <v>162</v>
      </c>
      <c r="BM163" s="15" t="s">
        <v>451</v>
      </c>
    </row>
    <row r="164" spans="2:65" s="1" customFormat="1" ht="16.5" customHeight="1">
      <c r="B164" s="30"/>
      <c r="C164" s="184" t="s">
        <v>452</v>
      </c>
      <c r="D164" s="184" t="s">
        <v>367</v>
      </c>
      <c r="E164" s="185" t="s">
        <v>453</v>
      </c>
      <c r="F164" s="186" t="s">
        <v>454</v>
      </c>
      <c r="G164" s="187" t="s">
        <v>148</v>
      </c>
      <c r="H164" s="188">
        <v>1</v>
      </c>
      <c r="I164" s="189">
        <v>512</v>
      </c>
      <c r="J164" s="189">
        <f>ROUND(I164*H164,2)</f>
        <v>512</v>
      </c>
      <c r="K164" s="186" t="s">
        <v>149</v>
      </c>
      <c r="L164" s="190"/>
      <c r="M164" s="191" t="s">
        <v>35</v>
      </c>
      <c r="N164" s="192" t="s">
        <v>50</v>
      </c>
      <c r="O164" s="165">
        <v>0</v>
      </c>
      <c r="P164" s="165">
        <f>O164*H164</f>
        <v>0</v>
      </c>
      <c r="Q164" s="165">
        <v>2.8E-3</v>
      </c>
      <c r="R164" s="165">
        <f>Q164*H164</f>
        <v>2.8E-3</v>
      </c>
      <c r="S164" s="165">
        <v>0</v>
      </c>
      <c r="T164" s="166">
        <f>S164*H164</f>
        <v>0</v>
      </c>
      <c r="AR164" s="15" t="s">
        <v>183</v>
      </c>
      <c r="AT164" s="15" t="s">
        <v>367</v>
      </c>
      <c r="AU164" s="15" t="s">
        <v>89</v>
      </c>
      <c r="AY164" s="15" t="s">
        <v>142</v>
      </c>
      <c r="BE164" s="167">
        <f>IF(N164="základní",J164,0)</f>
        <v>512</v>
      </c>
      <c r="BF164" s="167">
        <f>IF(N164="snížená",J164,0)</f>
        <v>0</v>
      </c>
      <c r="BG164" s="167">
        <f>IF(N164="zákl. přenesená",J164,0)</f>
        <v>0</v>
      </c>
      <c r="BH164" s="167">
        <f>IF(N164="sníž. přenesená",J164,0)</f>
        <v>0</v>
      </c>
      <c r="BI164" s="167">
        <f>IF(N164="nulová",J164,0)</f>
        <v>0</v>
      </c>
      <c r="BJ164" s="15" t="s">
        <v>87</v>
      </c>
      <c r="BK164" s="167">
        <f>ROUND(I164*H164,2)</f>
        <v>512</v>
      </c>
      <c r="BL164" s="15" t="s">
        <v>162</v>
      </c>
      <c r="BM164" s="15" t="s">
        <v>455</v>
      </c>
    </row>
    <row r="165" spans="2:65" s="1" customFormat="1" ht="16.5" customHeight="1">
      <c r="B165" s="30"/>
      <c r="C165" s="184" t="s">
        <v>456</v>
      </c>
      <c r="D165" s="184" t="s">
        <v>367</v>
      </c>
      <c r="E165" s="185" t="s">
        <v>457</v>
      </c>
      <c r="F165" s="186" t="s">
        <v>458</v>
      </c>
      <c r="G165" s="187" t="s">
        <v>148</v>
      </c>
      <c r="H165" s="188">
        <v>1</v>
      </c>
      <c r="I165" s="189">
        <v>269</v>
      </c>
      <c r="J165" s="189">
        <f>ROUND(I165*H165,2)</f>
        <v>269</v>
      </c>
      <c r="K165" s="186" t="s">
        <v>149</v>
      </c>
      <c r="L165" s="190"/>
      <c r="M165" s="191" t="s">
        <v>35</v>
      </c>
      <c r="N165" s="192" t="s">
        <v>50</v>
      </c>
      <c r="O165" s="165">
        <v>0</v>
      </c>
      <c r="P165" s="165">
        <f>O165*H165</f>
        <v>0</v>
      </c>
      <c r="Q165" s="165">
        <v>1.25E-3</v>
      </c>
      <c r="R165" s="165">
        <f>Q165*H165</f>
        <v>1.25E-3</v>
      </c>
      <c r="S165" s="165">
        <v>0</v>
      </c>
      <c r="T165" s="166">
        <f>S165*H165</f>
        <v>0</v>
      </c>
      <c r="AR165" s="15" t="s">
        <v>183</v>
      </c>
      <c r="AT165" s="15" t="s">
        <v>367</v>
      </c>
      <c r="AU165" s="15" t="s">
        <v>89</v>
      </c>
      <c r="AY165" s="15" t="s">
        <v>142</v>
      </c>
      <c r="BE165" s="167">
        <f>IF(N165="základní",J165,0)</f>
        <v>269</v>
      </c>
      <c r="BF165" s="167">
        <f>IF(N165="snížená",J165,0)</f>
        <v>0</v>
      </c>
      <c r="BG165" s="167">
        <f>IF(N165="zákl. přenesená",J165,0)</f>
        <v>0</v>
      </c>
      <c r="BH165" s="167">
        <f>IF(N165="sníž. přenesená",J165,0)</f>
        <v>0</v>
      </c>
      <c r="BI165" s="167">
        <f>IF(N165="nulová",J165,0)</f>
        <v>0</v>
      </c>
      <c r="BJ165" s="15" t="s">
        <v>87</v>
      </c>
      <c r="BK165" s="167">
        <f>ROUND(I165*H165,2)</f>
        <v>269</v>
      </c>
      <c r="BL165" s="15" t="s">
        <v>162</v>
      </c>
      <c r="BM165" s="15" t="s">
        <v>459</v>
      </c>
    </row>
    <row r="166" spans="2:65" s="1" customFormat="1" ht="16.5" customHeight="1">
      <c r="B166" s="30"/>
      <c r="C166" s="158" t="s">
        <v>460</v>
      </c>
      <c r="D166" s="158" t="s">
        <v>145</v>
      </c>
      <c r="E166" s="159" t="s">
        <v>461</v>
      </c>
      <c r="F166" s="160" t="s">
        <v>462</v>
      </c>
      <c r="G166" s="161" t="s">
        <v>148</v>
      </c>
      <c r="H166" s="162">
        <v>1</v>
      </c>
      <c r="I166" s="163">
        <v>1000</v>
      </c>
      <c r="J166" s="163">
        <f>ROUND(I166*H166,2)</f>
        <v>1000</v>
      </c>
      <c r="K166" s="160" t="s">
        <v>149</v>
      </c>
      <c r="L166" s="34"/>
      <c r="M166" s="56" t="s">
        <v>35</v>
      </c>
      <c r="N166" s="164" t="s">
        <v>50</v>
      </c>
      <c r="O166" s="165">
        <v>1.93</v>
      </c>
      <c r="P166" s="165">
        <f>O166*H166</f>
        <v>1.93</v>
      </c>
      <c r="Q166" s="165">
        <v>2.8700000000000002E-3</v>
      </c>
      <c r="R166" s="165">
        <f>Q166*H166</f>
        <v>2.8700000000000002E-3</v>
      </c>
      <c r="S166" s="165">
        <v>0</v>
      </c>
      <c r="T166" s="166">
        <f>S166*H166</f>
        <v>0</v>
      </c>
      <c r="AR166" s="15" t="s">
        <v>162</v>
      </c>
      <c r="AT166" s="15" t="s">
        <v>145</v>
      </c>
      <c r="AU166" s="15" t="s">
        <v>89</v>
      </c>
      <c r="AY166" s="15" t="s">
        <v>142</v>
      </c>
      <c r="BE166" s="167">
        <f>IF(N166="základní",J166,0)</f>
        <v>1000</v>
      </c>
      <c r="BF166" s="167">
        <f>IF(N166="snížená",J166,0)</f>
        <v>0</v>
      </c>
      <c r="BG166" s="167">
        <f>IF(N166="zákl. přenesená",J166,0)</f>
        <v>0</v>
      </c>
      <c r="BH166" s="167">
        <f>IF(N166="sníž. přenesená",J166,0)</f>
        <v>0</v>
      </c>
      <c r="BI166" s="167">
        <f>IF(N166="nulová",J166,0)</f>
        <v>0</v>
      </c>
      <c r="BJ166" s="15" t="s">
        <v>87</v>
      </c>
      <c r="BK166" s="167">
        <f>ROUND(I166*H166,2)</f>
        <v>1000</v>
      </c>
      <c r="BL166" s="15" t="s">
        <v>162</v>
      </c>
      <c r="BM166" s="15" t="s">
        <v>463</v>
      </c>
    </row>
    <row r="167" spans="2:65" s="11" customFormat="1" ht="11.25">
      <c r="B167" s="168"/>
      <c r="C167" s="169"/>
      <c r="D167" s="170" t="s">
        <v>155</v>
      </c>
      <c r="E167" s="171" t="s">
        <v>35</v>
      </c>
      <c r="F167" s="172" t="s">
        <v>464</v>
      </c>
      <c r="G167" s="169"/>
      <c r="H167" s="173">
        <v>1</v>
      </c>
      <c r="I167" s="169"/>
      <c r="J167" s="169"/>
      <c r="K167" s="169"/>
      <c r="L167" s="174"/>
      <c r="M167" s="175"/>
      <c r="N167" s="176"/>
      <c r="O167" s="176"/>
      <c r="P167" s="176"/>
      <c r="Q167" s="176"/>
      <c r="R167" s="176"/>
      <c r="S167" s="176"/>
      <c r="T167" s="177"/>
      <c r="AT167" s="178" t="s">
        <v>155</v>
      </c>
      <c r="AU167" s="178" t="s">
        <v>89</v>
      </c>
      <c r="AV167" s="11" t="s">
        <v>89</v>
      </c>
      <c r="AW167" s="11" t="s">
        <v>41</v>
      </c>
      <c r="AX167" s="11" t="s">
        <v>79</v>
      </c>
      <c r="AY167" s="178" t="s">
        <v>142</v>
      </c>
    </row>
    <row r="168" spans="2:65" s="1" customFormat="1" ht="16.5" customHeight="1">
      <c r="B168" s="30"/>
      <c r="C168" s="184" t="s">
        <v>465</v>
      </c>
      <c r="D168" s="184" t="s">
        <v>367</v>
      </c>
      <c r="E168" s="185" t="s">
        <v>466</v>
      </c>
      <c r="F168" s="186" t="s">
        <v>467</v>
      </c>
      <c r="G168" s="187" t="s">
        <v>148</v>
      </c>
      <c r="H168" s="188">
        <v>1</v>
      </c>
      <c r="I168" s="189">
        <v>3000</v>
      </c>
      <c r="J168" s="189">
        <f>ROUND(I168*H168,2)</f>
        <v>3000</v>
      </c>
      <c r="K168" s="186" t="s">
        <v>35</v>
      </c>
      <c r="L168" s="190"/>
      <c r="M168" s="191" t="s">
        <v>35</v>
      </c>
      <c r="N168" s="192" t="s">
        <v>50</v>
      </c>
      <c r="O168" s="165">
        <v>0</v>
      </c>
      <c r="P168" s="165">
        <f>O168*H168</f>
        <v>0</v>
      </c>
      <c r="Q168" s="165">
        <v>6.2E-2</v>
      </c>
      <c r="R168" s="165">
        <f>Q168*H168</f>
        <v>6.2E-2</v>
      </c>
      <c r="S168" s="165">
        <v>0</v>
      </c>
      <c r="T168" s="166">
        <f>S168*H168</f>
        <v>0</v>
      </c>
      <c r="AR168" s="15" t="s">
        <v>183</v>
      </c>
      <c r="AT168" s="15" t="s">
        <v>367</v>
      </c>
      <c r="AU168" s="15" t="s">
        <v>89</v>
      </c>
      <c r="AY168" s="15" t="s">
        <v>142</v>
      </c>
      <c r="BE168" s="167">
        <f>IF(N168="základní",J168,0)</f>
        <v>3000</v>
      </c>
      <c r="BF168" s="167">
        <f>IF(N168="snížená",J168,0)</f>
        <v>0</v>
      </c>
      <c r="BG168" s="167">
        <f>IF(N168="zákl. přenesená",J168,0)</f>
        <v>0</v>
      </c>
      <c r="BH168" s="167">
        <f>IF(N168="sníž. přenesená",J168,0)</f>
        <v>0</v>
      </c>
      <c r="BI168" s="167">
        <f>IF(N168="nulová",J168,0)</f>
        <v>0</v>
      </c>
      <c r="BJ168" s="15" t="s">
        <v>87</v>
      </c>
      <c r="BK168" s="167">
        <f>ROUND(I168*H168,2)</f>
        <v>3000</v>
      </c>
      <c r="BL168" s="15" t="s">
        <v>162</v>
      </c>
      <c r="BM168" s="15" t="s">
        <v>468</v>
      </c>
    </row>
    <row r="169" spans="2:65" s="1" customFormat="1" ht="22.5" customHeight="1">
      <c r="B169" s="30"/>
      <c r="C169" s="158" t="s">
        <v>469</v>
      </c>
      <c r="D169" s="158" t="s">
        <v>145</v>
      </c>
      <c r="E169" s="159" t="s">
        <v>470</v>
      </c>
      <c r="F169" s="160" t="s">
        <v>471</v>
      </c>
      <c r="G169" s="161" t="s">
        <v>148</v>
      </c>
      <c r="H169" s="162">
        <v>1</v>
      </c>
      <c r="I169" s="163">
        <v>9650</v>
      </c>
      <c r="J169" s="163">
        <f>ROUND(I169*H169,2)</f>
        <v>9650</v>
      </c>
      <c r="K169" s="160" t="s">
        <v>149</v>
      </c>
      <c r="L169" s="34"/>
      <c r="M169" s="56" t="s">
        <v>35</v>
      </c>
      <c r="N169" s="164" t="s">
        <v>50</v>
      </c>
      <c r="O169" s="165">
        <v>19.105</v>
      </c>
      <c r="P169" s="165">
        <f>O169*H169</f>
        <v>19.105</v>
      </c>
      <c r="Q169" s="165">
        <v>1.92726</v>
      </c>
      <c r="R169" s="165">
        <f>Q169*H169</f>
        <v>1.92726</v>
      </c>
      <c r="S169" s="165">
        <v>0</v>
      </c>
      <c r="T169" s="166">
        <f>S169*H169</f>
        <v>0</v>
      </c>
      <c r="AR169" s="15" t="s">
        <v>162</v>
      </c>
      <c r="AT169" s="15" t="s">
        <v>145</v>
      </c>
      <c r="AU169" s="15" t="s">
        <v>89</v>
      </c>
      <c r="AY169" s="15" t="s">
        <v>142</v>
      </c>
      <c r="BE169" s="167">
        <f>IF(N169="základní",J169,0)</f>
        <v>9650</v>
      </c>
      <c r="BF169" s="167">
        <f>IF(N169="snížená",J169,0)</f>
        <v>0</v>
      </c>
      <c r="BG169" s="167">
        <f>IF(N169="zákl. přenesená",J169,0)</f>
        <v>0</v>
      </c>
      <c r="BH169" s="167">
        <f>IF(N169="sníž. přenesená",J169,0)</f>
        <v>0</v>
      </c>
      <c r="BI169" s="167">
        <f>IF(N169="nulová",J169,0)</f>
        <v>0</v>
      </c>
      <c r="BJ169" s="15" t="s">
        <v>87</v>
      </c>
      <c r="BK169" s="167">
        <f>ROUND(I169*H169,2)</f>
        <v>9650</v>
      </c>
      <c r="BL169" s="15" t="s">
        <v>162</v>
      </c>
      <c r="BM169" s="15" t="s">
        <v>472</v>
      </c>
    </row>
    <row r="170" spans="2:65" s="11" customFormat="1" ht="11.25">
      <c r="B170" s="168"/>
      <c r="C170" s="169"/>
      <c r="D170" s="170" t="s">
        <v>155</v>
      </c>
      <c r="E170" s="171" t="s">
        <v>35</v>
      </c>
      <c r="F170" s="172" t="s">
        <v>473</v>
      </c>
      <c r="G170" s="169"/>
      <c r="H170" s="173">
        <v>1</v>
      </c>
      <c r="I170" s="169"/>
      <c r="J170" s="169"/>
      <c r="K170" s="169"/>
      <c r="L170" s="174"/>
      <c r="M170" s="175"/>
      <c r="N170" s="176"/>
      <c r="O170" s="176"/>
      <c r="P170" s="176"/>
      <c r="Q170" s="176"/>
      <c r="R170" s="176"/>
      <c r="S170" s="176"/>
      <c r="T170" s="177"/>
      <c r="AT170" s="178" t="s">
        <v>155</v>
      </c>
      <c r="AU170" s="178" t="s">
        <v>89</v>
      </c>
      <c r="AV170" s="11" t="s">
        <v>89</v>
      </c>
      <c r="AW170" s="11" t="s">
        <v>41</v>
      </c>
      <c r="AX170" s="11" t="s">
        <v>79</v>
      </c>
      <c r="AY170" s="178" t="s">
        <v>142</v>
      </c>
    </row>
    <row r="171" spans="2:65" s="1" customFormat="1" ht="33.75" customHeight="1">
      <c r="B171" s="30"/>
      <c r="C171" s="184" t="s">
        <v>474</v>
      </c>
      <c r="D171" s="184" t="s">
        <v>367</v>
      </c>
      <c r="E171" s="185" t="s">
        <v>475</v>
      </c>
      <c r="F171" s="186" t="s">
        <v>476</v>
      </c>
      <c r="G171" s="187" t="s">
        <v>148</v>
      </c>
      <c r="H171" s="188">
        <v>1</v>
      </c>
      <c r="I171" s="189">
        <v>45000</v>
      </c>
      <c r="J171" s="189">
        <f>ROUND(I171*H171,2)</f>
        <v>45000</v>
      </c>
      <c r="K171" s="186" t="s">
        <v>35</v>
      </c>
      <c r="L171" s="190"/>
      <c r="M171" s="191" t="s">
        <v>35</v>
      </c>
      <c r="N171" s="192" t="s">
        <v>50</v>
      </c>
      <c r="O171" s="165">
        <v>0</v>
      </c>
      <c r="P171" s="165">
        <f>O171*H171</f>
        <v>0</v>
      </c>
      <c r="Q171" s="165">
        <v>8.1999999999999993</v>
      </c>
      <c r="R171" s="165">
        <f>Q171*H171</f>
        <v>8.1999999999999993</v>
      </c>
      <c r="S171" s="165">
        <v>0</v>
      </c>
      <c r="T171" s="166">
        <f>S171*H171</f>
        <v>0</v>
      </c>
      <c r="AR171" s="15" t="s">
        <v>183</v>
      </c>
      <c r="AT171" s="15" t="s">
        <v>367</v>
      </c>
      <c r="AU171" s="15" t="s">
        <v>89</v>
      </c>
      <c r="AY171" s="15" t="s">
        <v>142</v>
      </c>
      <c r="BE171" s="167">
        <f>IF(N171="základní",J171,0)</f>
        <v>45000</v>
      </c>
      <c r="BF171" s="167">
        <f>IF(N171="snížená",J171,0)</f>
        <v>0</v>
      </c>
      <c r="BG171" s="167">
        <f>IF(N171="zákl. přenesená",J171,0)</f>
        <v>0</v>
      </c>
      <c r="BH171" s="167">
        <f>IF(N171="sníž. přenesená",J171,0)</f>
        <v>0</v>
      </c>
      <c r="BI171" s="167">
        <f>IF(N171="nulová",J171,0)</f>
        <v>0</v>
      </c>
      <c r="BJ171" s="15" t="s">
        <v>87</v>
      </c>
      <c r="BK171" s="167">
        <f>ROUND(I171*H171,2)</f>
        <v>45000</v>
      </c>
      <c r="BL171" s="15" t="s">
        <v>162</v>
      </c>
      <c r="BM171" s="15" t="s">
        <v>477</v>
      </c>
    </row>
    <row r="172" spans="2:65" s="11" customFormat="1" ht="11.25">
      <c r="B172" s="168"/>
      <c r="C172" s="169"/>
      <c r="D172" s="170" t="s">
        <v>155</v>
      </c>
      <c r="E172" s="171" t="s">
        <v>35</v>
      </c>
      <c r="F172" s="172" t="s">
        <v>478</v>
      </c>
      <c r="G172" s="169"/>
      <c r="H172" s="173">
        <v>1</v>
      </c>
      <c r="I172" s="169"/>
      <c r="J172" s="169"/>
      <c r="K172" s="169"/>
      <c r="L172" s="174"/>
      <c r="M172" s="175"/>
      <c r="N172" s="176"/>
      <c r="O172" s="176"/>
      <c r="P172" s="176"/>
      <c r="Q172" s="176"/>
      <c r="R172" s="176"/>
      <c r="S172" s="176"/>
      <c r="T172" s="177"/>
      <c r="AT172" s="178" t="s">
        <v>155</v>
      </c>
      <c r="AU172" s="178" t="s">
        <v>89</v>
      </c>
      <c r="AV172" s="11" t="s">
        <v>89</v>
      </c>
      <c r="AW172" s="11" t="s">
        <v>41</v>
      </c>
      <c r="AX172" s="11" t="s">
        <v>79</v>
      </c>
      <c r="AY172" s="178" t="s">
        <v>142</v>
      </c>
    </row>
    <row r="173" spans="2:65" s="1" customFormat="1" ht="16.5" customHeight="1">
      <c r="B173" s="30"/>
      <c r="C173" s="158" t="s">
        <v>479</v>
      </c>
      <c r="D173" s="158" t="s">
        <v>145</v>
      </c>
      <c r="E173" s="159" t="s">
        <v>480</v>
      </c>
      <c r="F173" s="160" t="s">
        <v>481</v>
      </c>
      <c r="G173" s="161" t="s">
        <v>482</v>
      </c>
      <c r="H173" s="162">
        <v>6</v>
      </c>
      <c r="I173" s="163">
        <v>900</v>
      </c>
      <c r="J173" s="163">
        <f>ROUND(I173*H173,2)</f>
        <v>5400</v>
      </c>
      <c r="K173" s="160" t="s">
        <v>35</v>
      </c>
      <c r="L173" s="34"/>
      <c r="M173" s="56" t="s">
        <v>35</v>
      </c>
      <c r="N173" s="164" t="s">
        <v>50</v>
      </c>
      <c r="O173" s="165">
        <v>1.417</v>
      </c>
      <c r="P173" s="165">
        <f>O173*H173</f>
        <v>8.5020000000000007</v>
      </c>
      <c r="Q173" s="165">
        <v>0</v>
      </c>
      <c r="R173" s="165">
        <f>Q173*H173</f>
        <v>0</v>
      </c>
      <c r="S173" s="165">
        <v>0</v>
      </c>
      <c r="T173" s="166">
        <f>S173*H173</f>
        <v>0</v>
      </c>
      <c r="AR173" s="15" t="s">
        <v>483</v>
      </c>
      <c r="AT173" s="15" t="s">
        <v>145</v>
      </c>
      <c r="AU173" s="15" t="s">
        <v>89</v>
      </c>
      <c r="AY173" s="15" t="s">
        <v>142</v>
      </c>
      <c r="BE173" s="167">
        <f>IF(N173="základní",J173,0)</f>
        <v>5400</v>
      </c>
      <c r="BF173" s="167">
        <f>IF(N173="snížená",J173,0)</f>
        <v>0</v>
      </c>
      <c r="BG173" s="167">
        <f>IF(N173="zákl. přenesená",J173,0)</f>
        <v>0</v>
      </c>
      <c r="BH173" s="167">
        <f>IF(N173="sníž. přenesená",J173,0)</f>
        <v>0</v>
      </c>
      <c r="BI173" s="167">
        <f>IF(N173="nulová",J173,0)</f>
        <v>0</v>
      </c>
      <c r="BJ173" s="15" t="s">
        <v>87</v>
      </c>
      <c r="BK173" s="167">
        <f>ROUND(I173*H173,2)</f>
        <v>5400</v>
      </c>
      <c r="BL173" s="15" t="s">
        <v>483</v>
      </c>
      <c r="BM173" s="15" t="s">
        <v>484</v>
      </c>
    </row>
    <row r="174" spans="2:65" s="11" customFormat="1" ht="11.25">
      <c r="B174" s="168"/>
      <c r="C174" s="169"/>
      <c r="D174" s="170" t="s">
        <v>155</v>
      </c>
      <c r="E174" s="171" t="s">
        <v>35</v>
      </c>
      <c r="F174" s="172" t="s">
        <v>485</v>
      </c>
      <c r="G174" s="169"/>
      <c r="H174" s="173">
        <v>6</v>
      </c>
      <c r="I174" s="169"/>
      <c r="J174" s="169"/>
      <c r="K174" s="169"/>
      <c r="L174" s="174"/>
      <c r="M174" s="175"/>
      <c r="N174" s="176"/>
      <c r="O174" s="176"/>
      <c r="P174" s="176"/>
      <c r="Q174" s="176"/>
      <c r="R174" s="176"/>
      <c r="S174" s="176"/>
      <c r="T174" s="177"/>
      <c r="AT174" s="178" t="s">
        <v>155</v>
      </c>
      <c r="AU174" s="178" t="s">
        <v>89</v>
      </c>
      <c r="AV174" s="11" t="s">
        <v>89</v>
      </c>
      <c r="AW174" s="11" t="s">
        <v>41</v>
      </c>
      <c r="AX174" s="11" t="s">
        <v>79</v>
      </c>
      <c r="AY174" s="178" t="s">
        <v>142</v>
      </c>
    </row>
    <row r="175" spans="2:65" s="1" customFormat="1" ht="16.5" customHeight="1">
      <c r="B175" s="30"/>
      <c r="C175" s="158" t="s">
        <v>486</v>
      </c>
      <c r="D175" s="158" t="s">
        <v>145</v>
      </c>
      <c r="E175" s="159" t="s">
        <v>487</v>
      </c>
      <c r="F175" s="160" t="s">
        <v>488</v>
      </c>
      <c r="G175" s="161" t="s">
        <v>148</v>
      </c>
      <c r="H175" s="162">
        <v>10</v>
      </c>
      <c r="I175" s="163">
        <v>713</v>
      </c>
      <c r="J175" s="163">
        <f>ROUND(I175*H175,2)</f>
        <v>7130</v>
      </c>
      <c r="K175" s="160" t="s">
        <v>149</v>
      </c>
      <c r="L175" s="34"/>
      <c r="M175" s="56" t="s">
        <v>35</v>
      </c>
      <c r="N175" s="164" t="s">
        <v>50</v>
      </c>
      <c r="O175" s="165">
        <v>1.5620000000000001</v>
      </c>
      <c r="P175" s="165">
        <f>O175*H175</f>
        <v>15.620000000000001</v>
      </c>
      <c r="Q175" s="165">
        <v>9.1800000000000007E-3</v>
      </c>
      <c r="R175" s="165">
        <f>Q175*H175</f>
        <v>9.1800000000000007E-2</v>
      </c>
      <c r="S175" s="165">
        <v>0</v>
      </c>
      <c r="T175" s="166">
        <f>S175*H175</f>
        <v>0</v>
      </c>
      <c r="AR175" s="15" t="s">
        <v>162</v>
      </c>
      <c r="AT175" s="15" t="s">
        <v>145</v>
      </c>
      <c r="AU175" s="15" t="s">
        <v>89</v>
      </c>
      <c r="AY175" s="15" t="s">
        <v>142</v>
      </c>
      <c r="BE175" s="167">
        <f>IF(N175="základní",J175,0)</f>
        <v>7130</v>
      </c>
      <c r="BF175" s="167">
        <f>IF(N175="snížená",J175,0)</f>
        <v>0</v>
      </c>
      <c r="BG175" s="167">
        <f>IF(N175="zákl. přenesená",J175,0)</f>
        <v>0</v>
      </c>
      <c r="BH175" s="167">
        <f>IF(N175="sníž. přenesená",J175,0)</f>
        <v>0</v>
      </c>
      <c r="BI175" s="167">
        <f>IF(N175="nulová",J175,0)</f>
        <v>0</v>
      </c>
      <c r="BJ175" s="15" t="s">
        <v>87</v>
      </c>
      <c r="BK175" s="167">
        <f>ROUND(I175*H175,2)</f>
        <v>7130</v>
      </c>
      <c r="BL175" s="15" t="s">
        <v>162</v>
      </c>
      <c r="BM175" s="15" t="s">
        <v>489</v>
      </c>
    </row>
    <row r="176" spans="2:65" s="11" customFormat="1" ht="11.25">
      <c r="B176" s="168"/>
      <c r="C176" s="169"/>
      <c r="D176" s="170" t="s">
        <v>155</v>
      </c>
      <c r="E176" s="171" t="s">
        <v>35</v>
      </c>
      <c r="F176" s="172" t="s">
        <v>490</v>
      </c>
      <c r="G176" s="169"/>
      <c r="H176" s="173">
        <v>10</v>
      </c>
      <c r="I176" s="169"/>
      <c r="J176" s="169"/>
      <c r="K176" s="169"/>
      <c r="L176" s="174"/>
      <c r="M176" s="175"/>
      <c r="N176" s="176"/>
      <c r="O176" s="176"/>
      <c r="P176" s="176"/>
      <c r="Q176" s="176"/>
      <c r="R176" s="176"/>
      <c r="S176" s="176"/>
      <c r="T176" s="177"/>
      <c r="AT176" s="178" t="s">
        <v>155</v>
      </c>
      <c r="AU176" s="178" t="s">
        <v>89</v>
      </c>
      <c r="AV176" s="11" t="s">
        <v>89</v>
      </c>
      <c r="AW176" s="11" t="s">
        <v>41</v>
      </c>
      <c r="AX176" s="11" t="s">
        <v>79</v>
      </c>
      <c r="AY176" s="178" t="s">
        <v>142</v>
      </c>
    </row>
    <row r="177" spans="2:65" s="1" customFormat="1" ht="16.5" customHeight="1">
      <c r="B177" s="30"/>
      <c r="C177" s="184" t="s">
        <v>491</v>
      </c>
      <c r="D177" s="184" t="s">
        <v>367</v>
      </c>
      <c r="E177" s="185" t="s">
        <v>492</v>
      </c>
      <c r="F177" s="186" t="s">
        <v>493</v>
      </c>
      <c r="G177" s="187" t="s">
        <v>148</v>
      </c>
      <c r="H177" s="188">
        <v>5</v>
      </c>
      <c r="I177" s="189">
        <v>218</v>
      </c>
      <c r="J177" s="189">
        <f t="shared" ref="J177:J182" si="0">ROUND(I177*H177,2)</f>
        <v>1090</v>
      </c>
      <c r="K177" s="186" t="s">
        <v>149</v>
      </c>
      <c r="L177" s="190"/>
      <c r="M177" s="191" t="s">
        <v>35</v>
      </c>
      <c r="N177" s="192" t="s">
        <v>50</v>
      </c>
      <c r="O177" s="165">
        <v>0</v>
      </c>
      <c r="P177" s="165">
        <f t="shared" ref="P177:P182" si="1">O177*H177</f>
        <v>0</v>
      </c>
      <c r="Q177" s="165">
        <v>5.2999999999999999E-2</v>
      </c>
      <c r="R177" s="165">
        <f t="shared" ref="R177:R182" si="2">Q177*H177</f>
        <v>0.26500000000000001</v>
      </c>
      <c r="S177" s="165">
        <v>0</v>
      </c>
      <c r="T177" s="166">
        <f t="shared" ref="T177:T182" si="3">S177*H177</f>
        <v>0</v>
      </c>
      <c r="AR177" s="15" t="s">
        <v>183</v>
      </c>
      <c r="AT177" s="15" t="s">
        <v>367</v>
      </c>
      <c r="AU177" s="15" t="s">
        <v>89</v>
      </c>
      <c r="AY177" s="15" t="s">
        <v>142</v>
      </c>
      <c r="BE177" s="167">
        <f t="shared" ref="BE177:BE182" si="4">IF(N177="základní",J177,0)</f>
        <v>1090</v>
      </c>
      <c r="BF177" s="167">
        <f t="shared" ref="BF177:BF182" si="5">IF(N177="snížená",J177,0)</f>
        <v>0</v>
      </c>
      <c r="BG177" s="167">
        <f t="shared" ref="BG177:BG182" si="6">IF(N177="zákl. přenesená",J177,0)</f>
        <v>0</v>
      </c>
      <c r="BH177" s="167">
        <f t="shared" ref="BH177:BH182" si="7">IF(N177="sníž. přenesená",J177,0)</f>
        <v>0</v>
      </c>
      <c r="BI177" s="167">
        <f t="shared" ref="BI177:BI182" si="8">IF(N177="nulová",J177,0)</f>
        <v>0</v>
      </c>
      <c r="BJ177" s="15" t="s">
        <v>87</v>
      </c>
      <c r="BK177" s="167">
        <f t="shared" ref="BK177:BK182" si="9">ROUND(I177*H177,2)</f>
        <v>1090</v>
      </c>
      <c r="BL177" s="15" t="s">
        <v>162</v>
      </c>
      <c r="BM177" s="15" t="s">
        <v>494</v>
      </c>
    </row>
    <row r="178" spans="2:65" s="1" customFormat="1" ht="16.5" customHeight="1">
      <c r="B178" s="30"/>
      <c r="C178" s="184" t="s">
        <v>495</v>
      </c>
      <c r="D178" s="184" t="s">
        <v>367</v>
      </c>
      <c r="E178" s="185" t="s">
        <v>496</v>
      </c>
      <c r="F178" s="186" t="s">
        <v>497</v>
      </c>
      <c r="G178" s="187" t="s">
        <v>148</v>
      </c>
      <c r="H178" s="188">
        <v>5</v>
      </c>
      <c r="I178" s="189">
        <v>175</v>
      </c>
      <c r="J178" s="189">
        <f t="shared" si="0"/>
        <v>875</v>
      </c>
      <c r="K178" s="186" t="s">
        <v>149</v>
      </c>
      <c r="L178" s="190"/>
      <c r="M178" s="191" t="s">
        <v>35</v>
      </c>
      <c r="N178" s="192" t="s">
        <v>50</v>
      </c>
      <c r="O178" s="165">
        <v>0</v>
      </c>
      <c r="P178" s="165">
        <f t="shared" si="1"/>
        <v>0</v>
      </c>
      <c r="Q178" s="165">
        <v>3.2000000000000001E-2</v>
      </c>
      <c r="R178" s="165">
        <f t="shared" si="2"/>
        <v>0.16</v>
      </c>
      <c r="S178" s="165">
        <v>0</v>
      </c>
      <c r="T178" s="166">
        <f t="shared" si="3"/>
        <v>0</v>
      </c>
      <c r="AR178" s="15" t="s">
        <v>183</v>
      </c>
      <c r="AT178" s="15" t="s">
        <v>367</v>
      </c>
      <c r="AU178" s="15" t="s">
        <v>89</v>
      </c>
      <c r="AY178" s="15" t="s">
        <v>142</v>
      </c>
      <c r="BE178" s="167">
        <f t="shared" si="4"/>
        <v>875</v>
      </c>
      <c r="BF178" s="167">
        <f t="shared" si="5"/>
        <v>0</v>
      </c>
      <c r="BG178" s="167">
        <f t="shared" si="6"/>
        <v>0</v>
      </c>
      <c r="BH178" s="167">
        <f t="shared" si="7"/>
        <v>0</v>
      </c>
      <c r="BI178" s="167">
        <f t="shared" si="8"/>
        <v>0</v>
      </c>
      <c r="BJ178" s="15" t="s">
        <v>87</v>
      </c>
      <c r="BK178" s="167">
        <f t="shared" si="9"/>
        <v>875</v>
      </c>
      <c r="BL178" s="15" t="s">
        <v>162</v>
      </c>
      <c r="BM178" s="15" t="s">
        <v>498</v>
      </c>
    </row>
    <row r="179" spans="2:65" s="1" customFormat="1" ht="22.5" customHeight="1">
      <c r="B179" s="30"/>
      <c r="C179" s="158" t="s">
        <v>499</v>
      </c>
      <c r="D179" s="158" t="s">
        <v>145</v>
      </c>
      <c r="E179" s="159" t="s">
        <v>500</v>
      </c>
      <c r="F179" s="160" t="s">
        <v>501</v>
      </c>
      <c r="G179" s="161" t="s">
        <v>148</v>
      </c>
      <c r="H179" s="162">
        <v>1</v>
      </c>
      <c r="I179" s="163">
        <v>3150</v>
      </c>
      <c r="J179" s="163">
        <f t="shared" si="0"/>
        <v>3150</v>
      </c>
      <c r="K179" s="160" t="s">
        <v>149</v>
      </c>
      <c r="L179" s="34"/>
      <c r="M179" s="56" t="s">
        <v>35</v>
      </c>
      <c r="N179" s="164" t="s">
        <v>50</v>
      </c>
      <c r="O179" s="165">
        <v>0.58299999999999996</v>
      </c>
      <c r="P179" s="165">
        <f t="shared" si="1"/>
        <v>0.58299999999999996</v>
      </c>
      <c r="Q179" s="165">
        <v>5.8029999999999998E-2</v>
      </c>
      <c r="R179" s="165">
        <f t="shared" si="2"/>
        <v>5.8029999999999998E-2</v>
      </c>
      <c r="S179" s="165">
        <v>0</v>
      </c>
      <c r="T179" s="166">
        <f t="shared" si="3"/>
        <v>0</v>
      </c>
      <c r="AR179" s="15" t="s">
        <v>162</v>
      </c>
      <c r="AT179" s="15" t="s">
        <v>145</v>
      </c>
      <c r="AU179" s="15" t="s">
        <v>89</v>
      </c>
      <c r="AY179" s="15" t="s">
        <v>142</v>
      </c>
      <c r="BE179" s="167">
        <f t="shared" si="4"/>
        <v>3150</v>
      </c>
      <c r="BF179" s="167">
        <f t="shared" si="5"/>
        <v>0</v>
      </c>
      <c r="BG179" s="167">
        <f t="shared" si="6"/>
        <v>0</v>
      </c>
      <c r="BH179" s="167">
        <f t="shared" si="7"/>
        <v>0</v>
      </c>
      <c r="BI179" s="167">
        <f t="shared" si="8"/>
        <v>0</v>
      </c>
      <c r="BJ179" s="15" t="s">
        <v>87</v>
      </c>
      <c r="BK179" s="167">
        <f t="shared" si="9"/>
        <v>3150</v>
      </c>
      <c r="BL179" s="15" t="s">
        <v>162</v>
      </c>
      <c r="BM179" s="15" t="s">
        <v>502</v>
      </c>
    </row>
    <row r="180" spans="2:65" s="1" customFormat="1" ht="22.5" customHeight="1">
      <c r="B180" s="30"/>
      <c r="C180" s="158" t="s">
        <v>503</v>
      </c>
      <c r="D180" s="158" t="s">
        <v>145</v>
      </c>
      <c r="E180" s="159" t="s">
        <v>504</v>
      </c>
      <c r="F180" s="160" t="s">
        <v>505</v>
      </c>
      <c r="G180" s="161" t="s">
        <v>148</v>
      </c>
      <c r="H180" s="162">
        <v>1</v>
      </c>
      <c r="I180" s="163">
        <v>3640</v>
      </c>
      <c r="J180" s="163">
        <f t="shared" si="0"/>
        <v>3640</v>
      </c>
      <c r="K180" s="160" t="s">
        <v>149</v>
      </c>
      <c r="L180" s="34"/>
      <c r="M180" s="56" t="s">
        <v>35</v>
      </c>
      <c r="N180" s="164" t="s">
        <v>50</v>
      </c>
      <c r="O180" s="165">
        <v>0.58299999999999996</v>
      </c>
      <c r="P180" s="165">
        <f t="shared" si="1"/>
        <v>0.58299999999999996</v>
      </c>
      <c r="Q180" s="165">
        <v>6.9470000000000004E-2</v>
      </c>
      <c r="R180" s="165">
        <f t="shared" si="2"/>
        <v>6.9470000000000004E-2</v>
      </c>
      <c r="S180" s="165">
        <v>0</v>
      </c>
      <c r="T180" s="166">
        <f t="shared" si="3"/>
        <v>0</v>
      </c>
      <c r="AR180" s="15" t="s">
        <v>162</v>
      </c>
      <c r="AT180" s="15" t="s">
        <v>145</v>
      </c>
      <c r="AU180" s="15" t="s">
        <v>89</v>
      </c>
      <c r="AY180" s="15" t="s">
        <v>142</v>
      </c>
      <c r="BE180" s="167">
        <f t="shared" si="4"/>
        <v>3640</v>
      </c>
      <c r="BF180" s="167">
        <f t="shared" si="5"/>
        <v>0</v>
      </c>
      <c r="BG180" s="167">
        <f t="shared" si="6"/>
        <v>0</v>
      </c>
      <c r="BH180" s="167">
        <f t="shared" si="7"/>
        <v>0</v>
      </c>
      <c r="BI180" s="167">
        <f t="shared" si="8"/>
        <v>0</v>
      </c>
      <c r="BJ180" s="15" t="s">
        <v>87</v>
      </c>
      <c r="BK180" s="167">
        <f t="shared" si="9"/>
        <v>3640</v>
      </c>
      <c r="BL180" s="15" t="s">
        <v>162</v>
      </c>
      <c r="BM180" s="15" t="s">
        <v>506</v>
      </c>
    </row>
    <row r="181" spans="2:65" s="1" customFormat="1" ht="22.5" customHeight="1">
      <c r="B181" s="30"/>
      <c r="C181" s="158" t="s">
        <v>507</v>
      </c>
      <c r="D181" s="158" t="s">
        <v>145</v>
      </c>
      <c r="E181" s="159" t="s">
        <v>508</v>
      </c>
      <c r="F181" s="160" t="s">
        <v>509</v>
      </c>
      <c r="G181" s="161" t="s">
        <v>148</v>
      </c>
      <c r="H181" s="162">
        <v>1</v>
      </c>
      <c r="I181" s="163">
        <v>4030</v>
      </c>
      <c r="J181" s="163">
        <f t="shared" si="0"/>
        <v>4030</v>
      </c>
      <c r="K181" s="160" t="s">
        <v>149</v>
      </c>
      <c r="L181" s="34"/>
      <c r="M181" s="56" t="s">
        <v>35</v>
      </c>
      <c r="N181" s="164" t="s">
        <v>50</v>
      </c>
      <c r="O181" s="165">
        <v>0.66700000000000004</v>
      </c>
      <c r="P181" s="165">
        <f t="shared" si="1"/>
        <v>0.66700000000000004</v>
      </c>
      <c r="Q181" s="165">
        <v>8.6120000000000002E-2</v>
      </c>
      <c r="R181" s="165">
        <f t="shared" si="2"/>
        <v>8.6120000000000002E-2</v>
      </c>
      <c r="S181" s="165">
        <v>0</v>
      </c>
      <c r="T181" s="166">
        <f t="shared" si="3"/>
        <v>0</v>
      </c>
      <c r="AR181" s="15" t="s">
        <v>162</v>
      </c>
      <c r="AT181" s="15" t="s">
        <v>145</v>
      </c>
      <c r="AU181" s="15" t="s">
        <v>89</v>
      </c>
      <c r="AY181" s="15" t="s">
        <v>142</v>
      </c>
      <c r="BE181" s="167">
        <f t="shared" si="4"/>
        <v>4030</v>
      </c>
      <c r="BF181" s="167">
        <f t="shared" si="5"/>
        <v>0</v>
      </c>
      <c r="BG181" s="167">
        <f t="shared" si="6"/>
        <v>0</v>
      </c>
      <c r="BH181" s="167">
        <f t="shared" si="7"/>
        <v>0</v>
      </c>
      <c r="BI181" s="167">
        <f t="shared" si="8"/>
        <v>0</v>
      </c>
      <c r="BJ181" s="15" t="s">
        <v>87</v>
      </c>
      <c r="BK181" s="167">
        <f t="shared" si="9"/>
        <v>4030</v>
      </c>
      <c r="BL181" s="15" t="s">
        <v>162</v>
      </c>
      <c r="BM181" s="15" t="s">
        <v>510</v>
      </c>
    </row>
    <row r="182" spans="2:65" s="1" customFormat="1" ht="22.5" customHeight="1">
      <c r="B182" s="30"/>
      <c r="C182" s="158" t="s">
        <v>511</v>
      </c>
      <c r="D182" s="158" t="s">
        <v>145</v>
      </c>
      <c r="E182" s="159" t="s">
        <v>512</v>
      </c>
      <c r="F182" s="160" t="s">
        <v>513</v>
      </c>
      <c r="G182" s="161" t="s">
        <v>148</v>
      </c>
      <c r="H182" s="162">
        <v>3</v>
      </c>
      <c r="I182" s="163">
        <v>2380</v>
      </c>
      <c r="J182" s="163">
        <f t="shared" si="0"/>
        <v>7140</v>
      </c>
      <c r="K182" s="160" t="s">
        <v>149</v>
      </c>
      <c r="L182" s="34"/>
      <c r="M182" s="56" t="s">
        <v>35</v>
      </c>
      <c r="N182" s="164" t="s">
        <v>50</v>
      </c>
      <c r="O182" s="165">
        <v>0.25</v>
      </c>
      <c r="P182" s="165">
        <f t="shared" si="1"/>
        <v>0.75</v>
      </c>
      <c r="Q182" s="165">
        <v>1.8180000000000002E-2</v>
      </c>
      <c r="R182" s="165">
        <f t="shared" si="2"/>
        <v>5.4540000000000005E-2</v>
      </c>
      <c r="S182" s="165">
        <v>0</v>
      </c>
      <c r="T182" s="166">
        <f t="shared" si="3"/>
        <v>0</v>
      </c>
      <c r="AR182" s="15" t="s">
        <v>162</v>
      </c>
      <c r="AT182" s="15" t="s">
        <v>145</v>
      </c>
      <c r="AU182" s="15" t="s">
        <v>89</v>
      </c>
      <c r="AY182" s="15" t="s">
        <v>142</v>
      </c>
      <c r="BE182" s="167">
        <f t="shared" si="4"/>
        <v>7140</v>
      </c>
      <c r="BF182" s="167">
        <f t="shared" si="5"/>
        <v>0</v>
      </c>
      <c r="BG182" s="167">
        <f t="shared" si="6"/>
        <v>0</v>
      </c>
      <c r="BH182" s="167">
        <f t="shared" si="7"/>
        <v>0</v>
      </c>
      <c r="BI182" s="167">
        <f t="shared" si="8"/>
        <v>0</v>
      </c>
      <c r="BJ182" s="15" t="s">
        <v>87</v>
      </c>
      <c r="BK182" s="167">
        <f t="shared" si="9"/>
        <v>7140</v>
      </c>
      <c r="BL182" s="15" t="s">
        <v>162</v>
      </c>
      <c r="BM182" s="15" t="s">
        <v>514</v>
      </c>
    </row>
    <row r="183" spans="2:65" s="11" customFormat="1" ht="11.25">
      <c r="B183" s="168"/>
      <c r="C183" s="169"/>
      <c r="D183" s="170" t="s">
        <v>155</v>
      </c>
      <c r="E183" s="171" t="s">
        <v>35</v>
      </c>
      <c r="F183" s="172" t="s">
        <v>515</v>
      </c>
      <c r="G183" s="169"/>
      <c r="H183" s="173">
        <v>3</v>
      </c>
      <c r="I183" s="169"/>
      <c r="J183" s="169"/>
      <c r="K183" s="169"/>
      <c r="L183" s="174"/>
      <c r="M183" s="175"/>
      <c r="N183" s="176"/>
      <c r="O183" s="176"/>
      <c r="P183" s="176"/>
      <c r="Q183" s="176"/>
      <c r="R183" s="176"/>
      <c r="S183" s="176"/>
      <c r="T183" s="177"/>
      <c r="AT183" s="178" t="s">
        <v>155</v>
      </c>
      <c r="AU183" s="178" t="s">
        <v>89</v>
      </c>
      <c r="AV183" s="11" t="s">
        <v>89</v>
      </c>
      <c r="AW183" s="11" t="s">
        <v>41</v>
      </c>
      <c r="AX183" s="11" t="s">
        <v>79</v>
      </c>
      <c r="AY183" s="178" t="s">
        <v>142</v>
      </c>
    </row>
    <row r="184" spans="2:65" s="1" customFormat="1" ht="22.5" customHeight="1">
      <c r="B184" s="30"/>
      <c r="C184" s="158" t="s">
        <v>516</v>
      </c>
      <c r="D184" s="158" t="s">
        <v>145</v>
      </c>
      <c r="E184" s="159" t="s">
        <v>517</v>
      </c>
      <c r="F184" s="160" t="s">
        <v>518</v>
      </c>
      <c r="G184" s="161" t="s">
        <v>148</v>
      </c>
      <c r="H184" s="162">
        <v>3</v>
      </c>
      <c r="I184" s="163">
        <v>797</v>
      </c>
      <c r="J184" s="163">
        <f>ROUND(I184*H184,2)</f>
        <v>2391</v>
      </c>
      <c r="K184" s="160" t="s">
        <v>149</v>
      </c>
      <c r="L184" s="34"/>
      <c r="M184" s="56" t="s">
        <v>35</v>
      </c>
      <c r="N184" s="164" t="s">
        <v>50</v>
      </c>
      <c r="O184" s="165">
        <v>0.25</v>
      </c>
      <c r="P184" s="165">
        <f>O184*H184</f>
        <v>0.75</v>
      </c>
      <c r="Q184" s="165">
        <v>6.2199999999999998E-3</v>
      </c>
      <c r="R184" s="165">
        <f>Q184*H184</f>
        <v>1.866E-2</v>
      </c>
      <c r="S184" s="165">
        <v>0</v>
      </c>
      <c r="T184" s="166">
        <f>S184*H184</f>
        <v>0</v>
      </c>
      <c r="AR184" s="15" t="s">
        <v>162</v>
      </c>
      <c r="AT184" s="15" t="s">
        <v>145</v>
      </c>
      <c r="AU184" s="15" t="s">
        <v>89</v>
      </c>
      <c r="AY184" s="15" t="s">
        <v>142</v>
      </c>
      <c r="BE184" s="167">
        <f>IF(N184="základní",J184,0)</f>
        <v>2391</v>
      </c>
      <c r="BF184" s="167">
        <f>IF(N184="snížená",J184,0)</f>
        <v>0</v>
      </c>
      <c r="BG184" s="167">
        <f>IF(N184="zákl. přenesená",J184,0)</f>
        <v>0</v>
      </c>
      <c r="BH184" s="167">
        <f>IF(N184="sníž. přenesená",J184,0)</f>
        <v>0</v>
      </c>
      <c r="BI184" s="167">
        <f>IF(N184="nulová",J184,0)</f>
        <v>0</v>
      </c>
      <c r="BJ184" s="15" t="s">
        <v>87</v>
      </c>
      <c r="BK184" s="167">
        <f>ROUND(I184*H184,2)</f>
        <v>2391</v>
      </c>
      <c r="BL184" s="15" t="s">
        <v>162</v>
      </c>
      <c r="BM184" s="15" t="s">
        <v>519</v>
      </c>
    </row>
    <row r="185" spans="2:65" s="11" customFormat="1" ht="11.25">
      <c r="B185" s="168"/>
      <c r="C185" s="169"/>
      <c r="D185" s="170" t="s">
        <v>155</v>
      </c>
      <c r="E185" s="171" t="s">
        <v>35</v>
      </c>
      <c r="F185" s="172" t="s">
        <v>515</v>
      </c>
      <c r="G185" s="169"/>
      <c r="H185" s="173">
        <v>3</v>
      </c>
      <c r="I185" s="169"/>
      <c r="J185" s="169"/>
      <c r="K185" s="169"/>
      <c r="L185" s="174"/>
      <c r="M185" s="175"/>
      <c r="N185" s="176"/>
      <c r="O185" s="176"/>
      <c r="P185" s="176"/>
      <c r="Q185" s="176"/>
      <c r="R185" s="176"/>
      <c r="S185" s="176"/>
      <c r="T185" s="177"/>
      <c r="AT185" s="178" t="s">
        <v>155</v>
      </c>
      <c r="AU185" s="178" t="s">
        <v>89</v>
      </c>
      <c r="AV185" s="11" t="s">
        <v>89</v>
      </c>
      <c r="AW185" s="11" t="s">
        <v>41</v>
      </c>
      <c r="AX185" s="11" t="s">
        <v>79</v>
      </c>
      <c r="AY185" s="178" t="s">
        <v>142</v>
      </c>
    </row>
    <row r="186" spans="2:65" s="1" customFormat="1" ht="22.5" customHeight="1">
      <c r="B186" s="30"/>
      <c r="C186" s="158" t="s">
        <v>520</v>
      </c>
      <c r="D186" s="158" t="s">
        <v>145</v>
      </c>
      <c r="E186" s="159" t="s">
        <v>521</v>
      </c>
      <c r="F186" s="160" t="s">
        <v>522</v>
      </c>
      <c r="G186" s="161" t="s">
        <v>148</v>
      </c>
      <c r="H186" s="162">
        <v>3</v>
      </c>
      <c r="I186" s="163">
        <v>3500</v>
      </c>
      <c r="J186" s="163">
        <f>ROUND(I186*H186,2)</f>
        <v>10500</v>
      </c>
      <c r="K186" s="160" t="s">
        <v>149</v>
      </c>
      <c r="L186" s="34"/>
      <c r="M186" s="56" t="s">
        <v>35</v>
      </c>
      <c r="N186" s="164" t="s">
        <v>50</v>
      </c>
      <c r="O186" s="165">
        <v>0.33300000000000002</v>
      </c>
      <c r="P186" s="165">
        <f>O186*H186</f>
        <v>0.99900000000000011</v>
      </c>
      <c r="Q186" s="165">
        <v>3.5349999999999999E-2</v>
      </c>
      <c r="R186" s="165">
        <f>Q186*H186</f>
        <v>0.10605000000000001</v>
      </c>
      <c r="S186" s="165">
        <v>0</v>
      </c>
      <c r="T186" s="166">
        <f>S186*H186</f>
        <v>0</v>
      </c>
      <c r="AR186" s="15" t="s">
        <v>162</v>
      </c>
      <c r="AT186" s="15" t="s">
        <v>145</v>
      </c>
      <c r="AU186" s="15" t="s">
        <v>89</v>
      </c>
      <c r="AY186" s="15" t="s">
        <v>142</v>
      </c>
      <c r="BE186" s="167">
        <f>IF(N186="základní",J186,0)</f>
        <v>10500</v>
      </c>
      <c r="BF186" s="167">
        <f>IF(N186="snížená",J186,0)</f>
        <v>0</v>
      </c>
      <c r="BG186" s="167">
        <f>IF(N186="zákl. přenesená",J186,0)</f>
        <v>0</v>
      </c>
      <c r="BH186" s="167">
        <f>IF(N186="sníž. přenesená",J186,0)</f>
        <v>0</v>
      </c>
      <c r="BI186" s="167">
        <f>IF(N186="nulová",J186,0)</f>
        <v>0</v>
      </c>
      <c r="BJ186" s="15" t="s">
        <v>87</v>
      </c>
      <c r="BK186" s="167">
        <f>ROUND(I186*H186,2)</f>
        <v>10500</v>
      </c>
      <c r="BL186" s="15" t="s">
        <v>162</v>
      </c>
      <c r="BM186" s="15" t="s">
        <v>523</v>
      </c>
    </row>
    <row r="187" spans="2:65" s="11" customFormat="1" ht="11.25">
      <c r="B187" s="168"/>
      <c r="C187" s="169"/>
      <c r="D187" s="170" t="s">
        <v>155</v>
      </c>
      <c r="E187" s="171" t="s">
        <v>35</v>
      </c>
      <c r="F187" s="172" t="s">
        <v>515</v>
      </c>
      <c r="G187" s="169"/>
      <c r="H187" s="173">
        <v>3</v>
      </c>
      <c r="I187" s="169"/>
      <c r="J187" s="169"/>
      <c r="K187" s="169"/>
      <c r="L187" s="174"/>
      <c r="M187" s="175"/>
      <c r="N187" s="176"/>
      <c r="O187" s="176"/>
      <c r="P187" s="176"/>
      <c r="Q187" s="176"/>
      <c r="R187" s="176"/>
      <c r="S187" s="176"/>
      <c r="T187" s="177"/>
      <c r="AT187" s="178" t="s">
        <v>155</v>
      </c>
      <c r="AU187" s="178" t="s">
        <v>89</v>
      </c>
      <c r="AV187" s="11" t="s">
        <v>89</v>
      </c>
      <c r="AW187" s="11" t="s">
        <v>41</v>
      </c>
      <c r="AX187" s="11" t="s">
        <v>79</v>
      </c>
      <c r="AY187" s="178" t="s">
        <v>142</v>
      </c>
    </row>
    <row r="188" spans="2:65" s="1" customFormat="1" ht="16.5" customHeight="1">
      <c r="B188" s="30"/>
      <c r="C188" s="158" t="s">
        <v>524</v>
      </c>
      <c r="D188" s="158" t="s">
        <v>145</v>
      </c>
      <c r="E188" s="159" t="s">
        <v>525</v>
      </c>
      <c r="F188" s="160" t="s">
        <v>526</v>
      </c>
      <c r="G188" s="161" t="s">
        <v>148</v>
      </c>
      <c r="H188" s="162">
        <v>3</v>
      </c>
      <c r="I188" s="163">
        <v>1300</v>
      </c>
      <c r="J188" s="163">
        <f>ROUND(I188*H188,2)</f>
        <v>3900</v>
      </c>
      <c r="K188" s="160" t="s">
        <v>35</v>
      </c>
      <c r="L188" s="34"/>
      <c r="M188" s="56" t="s">
        <v>35</v>
      </c>
      <c r="N188" s="164" t="s">
        <v>50</v>
      </c>
      <c r="O188" s="165">
        <v>0.25</v>
      </c>
      <c r="P188" s="165">
        <f>O188*H188</f>
        <v>0.75</v>
      </c>
      <c r="Q188" s="165">
        <v>2.0699999999999998E-3</v>
      </c>
      <c r="R188" s="165">
        <f>Q188*H188</f>
        <v>6.2099999999999994E-3</v>
      </c>
      <c r="S188" s="165">
        <v>0</v>
      </c>
      <c r="T188" s="166">
        <f>S188*H188</f>
        <v>0</v>
      </c>
      <c r="AR188" s="15" t="s">
        <v>162</v>
      </c>
      <c r="AT188" s="15" t="s">
        <v>145</v>
      </c>
      <c r="AU188" s="15" t="s">
        <v>89</v>
      </c>
      <c r="AY188" s="15" t="s">
        <v>142</v>
      </c>
      <c r="BE188" s="167">
        <f>IF(N188="základní",J188,0)</f>
        <v>3900</v>
      </c>
      <c r="BF188" s="167">
        <f>IF(N188="snížená",J188,0)</f>
        <v>0</v>
      </c>
      <c r="BG188" s="167">
        <f>IF(N188="zákl. přenesená",J188,0)</f>
        <v>0</v>
      </c>
      <c r="BH188" s="167">
        <f>IF(N188="sníž. přenesená",J188,0)</f>
        <v>0</v>
      </c>
      <c r="BI188" s="167">
        <f>IF(N188="nulová",J188,0)</f>
        <v>0</v>
      </c>
      <c r="BJ188" s="15" t="s">
        <v>87</v>
      </c>
      <c r="BK188" s="167">
        <f>ROUND(I188*H188,2)</f>
        <v>3900</v>
      </c>
      <c r="BL188" s="15" t="s">
        <v>162</v>
      </c>
      <c r="BM188" s="15" t="s">
        <v>527</v>
      </c>
    </row>
    <row r="189" spans="2:65" s="11" customFormat="1" ht="11.25">
      <c r="B189" s="168"/>
      <c r="C189" s="169"/>
      <c r="D189" s="170" t="s">
        <v>155</v>
      </c>
      <c r="E189" s="171" t="s">
        <v>35</v>
      </c>
      <c r="F189" s="172" t="s">
        <v>528</v>
      </c>
      <c r="G189" s="169"/>
      <c r="H189" s="173">
        <v>3</v>
      </c>
      <c r="I189" s="169"/>
      <c r="J189" s="169"/>
      <c r="K189" s="169"/>
      <c r="L189" s="174"/>
      <c r="M189" s="175"/>
      <c r="N189" s="176"/>
      <c r="O189" s="176"/>
      <c r="P189" s="176"/>
      <c r="Q189" s="176"/>
      <c r="R189" s="176"/>
      <c r="S189" s="176"/>
      <c r="T189" s="177"/>
      <c r="AT189" s="178" t="s">
        <v>155</v>
      </c>
      <c r="AU189" s="178" t="s">
        <v>89</v>
      </c>
      <c r="AV189" s="11" t="s">
        <v>89</v>
      </c>
      <c r="AW189" s="11" t="s">
        <v>41</v>
      </c>
      <c r="AX189" s="11" t="s">
        <v>79</v>
      </c>
      <c r="AY189" s="178" t="s">
        <v>142</v>
      </c>
    </row>
    <row r="190" spans="2:65" s="1" customFormat="1" ht="16.5" customHeight="1">
      <c r="B190" s="30"/>
      <c r="C190" s="158" t="s">
        <v>529</v>
      </c>
      <c r="D190" s="158" t="s">
        <v>145</v>
      </c>
      <c r="E190" s="159" t="s">
        <v>530</v>
      </c>
      <c r="F190" s="160" t="s">
        <v>531</v>
      </c>
      <c r="G190" s="161" t="s">
        <v>148</v>
      </c>
      <c r="H190" s="162">
        <v>7</v>
      </c>
      <c r="I190" s="163">
        <v>1290</v>
      </c>
      <c r="J190" s="163">
        <f>ROUND(I190*H190,2)</f>
        <v>9030</v>
      </c>
      <c r="K190" s="160" t="s">
        <v>149</v>
      </c>
      <c r="L190" s="34"/>
      <c r="M190" s="56" t="s">
        <v>35</v>
      </c>
      <c r="N190" s="164" t="s">
        <v>50</v>
      </c>
      <c r="O190" s="165">
        <v>4.1980000000000004</v>
      </c>
      <c r="P190" s="165">
        <f>O190*H190</f>
        <v>29.386000000000003</v>
      </c>
      <c r="Q190" s="165">
        <v>0.34089999999999998</v>
      </c>
      <c r="R190" s="165">
        <f>Q190*H190</f>
        <v>2.3862999999999999</v>
      </c>
      <c r="S190" s="165">
        <v>0</v>
      </c>
      <c r="T190" s="166">
        <f>S190*H190</f>
        <v>0</v>
      </c>
      <c r="AR190" s="15" t="s">
        <v>162</v>
      </c>
      <c r="AT190" s="15" t="s">
        <v>145</v>
      </c>
      <c r="AU190" s="15" t="s">
        <v>89</v>
      </c>
      <c r="AY190" s="15" t="s">
        <v>142</v>
      </c>
      <c r="BE190" s="167">
        <f>IF(N190="základní",J190,0)</f>
        <v>9030</v>
      </c>
      <c r="BF190" s="167">
        <f>IF(N190="snížená",J190,0)</f>
        <v>0</v>
      </c>
      <c r="BG190" s="167">
        <f>IF(N190="zákl. přenesená",J190,0)</f>
        <v>0</v>
      </c>
      <c r="BH190" s="167">
        <f>IF(N190="sníž. přenesená",J190,0)</f>
        <v>0</v>
      </c>
      <c r="BI190" s="167">
        <f>IF(N190="nulová",J190,0)</f>
        <v>0</v>
      </c>
      <c r="BJ190" s="15" t="s">
        <v>87</v>
      </c>
      <c r="BK190" s="167">
        <f>ROUND(I190*H190,2)</f>
        <v>9030</v>
      </c>
      <c r="BL190" s="15" t="s">
        <v>162</v>
      </c>
      <c r="BM190" s="15" t="s">
        <v>532</v>
      </c>
    </row>
    <row r="191" spans="2:65" s="11" customFormat="1" ht="11.25">
      <c r="B191" s="168"/>
      <c r="C191" s="169"/>
      <c r="D191" s="170" t="s">
        <v>155</v>
      </c>
      <c r="E191" s="171" t="s">
        <v>35</v>
      </c>
      <c r="F191" s="172" t="s">
        <v>533</v>
      </c>
      <c r="G191" s="169"/>
      <c r="H191" s="173">
        <v>7</v>
      </c>
      <c r="I191" s="169"/>
      <c r="J191" s="169"/>
      <c r="K191" s="169"/>
      <c r="L191" s="174"/>
      <c r="M191" s="175"/>
      <c r="N191" s="176"/>
      <c r="O191" s="176"/>
      <c r="P191" s="176"/>
      <c r="Q191" s="176"/>
      <c r="R191" s="176"/>
      <c r="S191" s="176"/>
      <c r="T191" s="177"/>
      <c r="AT191" s="178" t="s">
        <v>155</v>
      </c>
      <c r="AU191" s="178" t="s">
        <v>89</v>
      </c>
      <c r="AV191" s="11" t="s">
        <v>89</v>
      </c>
      <c r="AW191" s="11" t="s">
        <v>41</v>
      </c>
      <c r="AX191" s="11" t="s">
        <v>79</v>
      </c>
      <c r="AY191" s="178" t="s">
        <v>142</v>
      </c>
    </row>
    <row r="192" spans="2:65" s="1" customFormat="1" ht="16.5" customHeight="1">
      <c r="B192" s="30"/>
      <c r="C192" s="184" t="s">
        <v>534</v>
      </c>
      <c r="D192" s="184" t="s">
        <v>367</v>
      </c>
      <c r="E192" s="185" t="s">
        <v>535</v>
      </c>
      <c r="F192" s="186" t="s">
        <v>536</v>
      </c>
      <c r="G192" s="187" t="s">
        <v>148</v>
      </c>
      <c r="H192" s="188">
        <v>7</v>
      </c>
      <c r="I192" s="189">
        <v>444</v>
      </c>
      <c r="J192" s="189">
        <f t="shared" ref="J192:J197" si="10">ROUND(I192*H192,2)</f>
        <v>3108</v>
      </c>
      <c r="K192" s="186" t="s">
        <v>149</v>
      </c>
      <c r="L192" s="190"/>
      <c r="M192" s="191" t="s">
        <v>35</v>
      </c>
      <c r="N192" s="192" t="s">
        <v>50</v>
      </c>
      <c r="O192" s="165">
        <v>0</v>
      </c>
      <c r="P192" s="165">
        <f t="shared" ref="P192:P197" si="11">O192*H192</f>
        <v>0</v>
      </c>
      <c r="Q192" s="165">
        <v>7.1999999999999995E-2</v>
      </c>
      <c r="R192" s="165">
        <f t="shared" ref="R192:R197" si="12">Q192*H192</f>
        <v>0.504</v>
      </c>
      <c r="S192" s="165">
        <v>0</v>
      </c>
      <c r="T192" s="166">
        <f t="shared" ref="T192:T197" si="13">S192*H192</f>
        <v>0</v>
      </c>
      <c r="AR192" s="15" t="s">
        <v>183</v>
      </c>
      <c r="AT192" s="15" t="s">
        <v>367</v>
      </c>
      <c r="AU192" s="15" t="s">
        <v>89</v>
      </c>
      <c r="AY192" s="15" t="s">
        <v>142</v>
      </c>
      <c r="BE192" s="167">
        <f t="shared" ref="BE192:BE197" si="14">IF(N192="základní",J192,0)</f>
        <v>3108</v>
      </c>
      <c r="BF192" s="167">
        <f t="shared" ref="BF192:BF197" si="15">IF(N192="snížená",J192,0)</f>
        <v>0</v>
      </c>
      <c r="BG192" s="167">
        <f t="shared" ref="BG192:BG197" si="16">IF(N192="zákl. přenesená",J192,0)</f>
        <v>0</v>
      </c>
      <c r="BH192" s="167">
        <f t="shared" ref="BH192:BH197" si="17">IF(N192="sníž. přenesená",J192,0)</f>
        <v>0</v>
      </c>
      <c r="BI192" s="167">
        <f t="shared" ref="BI192:BI197" si="18">IF(N192="nulová",J192,0)</f>
        <v>0</v>
      </c>
      <c r="BJ192" s="15" t="s">
        <v>87</v>
      </c>
      <c r="BK192" s="167">
        <f t="shared" ref="BK192:BK197" si="19">ROUND(I192*H192,2)</f>
        <v>3108</v>
      </c>
      <c r="BL192" s="15" t="s">
        <v>162</v>
      </c>
      <c r="BM192" s="15" t="s">
        <v>537</v>
      </c>
    </row>
    <row r="193" spans="2:65" s="1" customFormat="1" ht="22.5" customHeight="1">
      <c r="B193" s="30"/>
      <c r="C193" s="184" t="s">
        <v>538</v>
      </c>
      <c r="D193" s="184" t="s">
        <v>367</v>
      </c>
      <c r="E193" s="185" t="s">
        <v>539</v>
      </c>
      <c r="F193" s="186" t="s">
        <v>540</v>
      </c>
      <c r="G193" s="187" t="s">
        <v>148</v>
      </c>
      <c r="H193" s="188">
        <v>7</v>
      </c>
      <c r="I193" s="189">
        <v>1890</v>
      </c>
      <c r="J193" s="189">
        <f t="shared" si="10"/>
        <v>13230</v>
      </c>
      <c r="K193" s="186" t="s">
        <v>149</v>
      </c>
      <c r="L193" s="190"/>
      <c r="M193" s="191" t="s">
        <v>35</v>
      </c>
      <c r="N193" s="192" t="s">
        <v>50</v>
      </c>
      <c r="O193" s="165">
        <v>0</v>
      </c>
      <c r="P193" s="165">
        <f t="shared" si="11"/>
        <v>0</v>
      </c>
      <c r="Q193" s="165">
        <v>0.08</v>
      </c>
      <c r="R193" s="165">
        <f t="shared" si="12"/>
        <v>0.56000000000000005</v>
      </c>
      <c r="S193" s="165">
        <v>0</v>
      </c>
      <c r="T193" s="166">
        <f t="shared" si="13"/>
        <v>0</v>
      </c>
      <c r="AR193" s="15" t="s">
        <v>183</v>
      </c>
      <c r="AT193" s="15" t="s">
        <v>367</v>
      </c>
      <c r="AU193" s="15" t="s">
        <v>89</v>
      </c>
      <c r="AY193" s="15" t="s">
        <v>142</v>
      </c>
      <c r="BE193" s="167">
        <f t="shared" si="14"/>
        <v>13230</v>
      </c>
      <c r="BF193" s="167">
        <f t="shared" si="15"/>
        <v>0</v>
      </c>
      <c r="BG193" s="167">
        <f t="shared" si="16"/>
        <v>0</v>
      </c>
      <c r="BH193" s="167">
        <f t="shared" si="17"/>
        <v>0</v>
      </c>
      <c r="BI193" s="167">
        <f t="shared" si="18"/>
        <v>0</v>
      </c>
      <c r="BJ193" s="15" t="s">
        <v>87</v>
      </c>
      <c r="BK193" s="167">
        <f t="shared" si="19"/>
        <v>13230</v>
      </c>
      <c r="BL193" s="15" t="s">
        <v>162</v>
      </c>
      <c r="BM193" s="15" t="s">
        <v>541</v>
      </c>
    </row>
    <row r="194" spans="2:65" s="1" customFormat="1" ht="16.5" customHeight="1">
      <c r="B194" s="30"/>
      <c r="C194" s="184" t="s">
        <v>542</v>
      </c>
      <c r="D194" s="184" t="s">
        <v>367</v>
      </c>
      <c r="E194" s="185" t="s">
        <v>543</v>
      </c>
      <c r="F194" s="186" t="s">
        <v>544</v>
      </c>
      <c r="G194" s="187" t="s">
        <v>148</v>
      </c>
      <c r="H194" s="188">
        <v>7</v>
      </c>
      <c r="I194" s="189">
        <v>640</v>
      </c>
      <c r="J194" s="189">
        <f t="shared" si="10"/>
        <v>4480</v>
      </c>
      <c r="K194" s="186" t="s">
        <v>149</v>
      </c>
      <c r="L194" s="190"/>
      <c r="M194" s="191" t="s">
        <v>35</v>
      </c>
      <c r="N194" s="192" t="s">
        <v>50</v>
      </c>
      <c r="O194" s="165">
        <v>0</v>
      </c>
      <c r="P194" s="165">
        <f t="shared" si="11"/>
        <v>0</v>
      </c>
      <c r="Q194" s="165">
        <v>0.111</v>
      </c>
      <c r="R194" s="165">
        <f t="shared" si="12"/>
        <v>0.77700000000000002</v>
      </c>
      <c r="S194" s="165">
        <v>0</v>
      </c>
      <c r="T194" s="166">
        <f t="shared" si="13"/>
        <v>0</v>
      </c>
      <c r="AR194" s="15" t="s">
        <v>183</v>
      </c>
      <c r="AT194" s="15" t="s">
        <v>367</v>
      </c>
      <c r="AU194" s="15" t="s">
        <v>89</v>
      </c>
      <c r="AY194" s="15" t="s">
        <v>142</v>
      </c>
      <c r="BE194" s="167">
        <f t="shared" si="14"/>
        <v>4480</v>
      </c>
      <c r="BF194" s="167">
        <f t="shared" si="15"/>
        <v>0</v>
      </c>
      <c r="BG194" s="167">
        <f t="shared" si="16"/>
        <v>0</v>
      </c>
      <c r="BH194" s="167">
        <f t="shared" si="17"/>
        <v>0</v>
      </c>
      <c r="BI194" s="167">
        <f t="shared" si="18"/>
        <v>0</v>
      </c>
      <c r="BJ194" s="15" t="s">
        <v>87</v>
      </c>
      <c r="BK194" s="167">
        <f t="shared" si="19"/>
        <v>4480</v>
      </c>
      <c r="BL194" s="15" t="s">
        <v>162</v>
      </c>
      <c r="BM194" s="15" t="s">
        <v>545</v>
      </c>
    </row>
    <row r="195" spans="2:65" s="1" customFormat="1" ht="16.5" customHeight="1">
      <c r="B195" s="30"/>
      <c r="C195" s="184" t="s">
        <v>546</v>
      </c>
      <c r="D195" s="184" t="s">
        <v>367</v>
      </c>
      <c r="E195" s="185" t="s">
        <v>547</v>
      </c>
      <c r="F195" s="186" t="s">
        <v>548</v>
      </c>
      <c r="G195" s="187" t="s">
        <v>148</v>
      </c>
      <c r="H195" s="188">
        <v>7</v>
      </c>
      <c r="I195" s="189">
        <v>386</v>
      </c>
      <c r="J195" s="189">
        <f t="shared" si="10"/>
        <v>2702</v>
      </c>
      <c r="K195" s="186" t="s">
        <v>149</v>
      </c>
      <c r="L195" s="190"/>
      <c r="M195" s="191" t="s">
        <v>35</v>
      </c>
      <c r="N195" s="192" t="s">
        <v>50</v>
      </c>
      <c r="O195" s="165">
        <v>0</v>
      </c>
      <c r="P195" s="165">
        <f t="shared" si="11"/>
        <v>0</v>
      </c>
      <c r="Q195" s="165">
        <v>5.8000000000000003E-2</v>
      </c>
      <c r="R195" s="165">
        <f t="shared" si="12"/>
        <v>0.40600000000000003</v>
      </c>
      <c r="S195" s="165">
        <v>0</v>
      </c>
      <c r="T195" s="166">
        <f t="shared" si="13"/>
        <v>0</v>
      </c>
      <c r="AR195" s="15" t="s">
        <v>183</v>
      </c>
      <c r="AT195" s="15" t="s">
        <v>367</v>
      </c>
      <c r="AU195" s="15" t="s">
        <v>89</v>
      </c>
      <c r="AY195" s="15" t="s">
        <v>142</v>
      </c>
      <c r="BE195" s="167">
        <f t="shared" si="14"/>
        <v>2702</v>
      </c>
      <c r="BF195" s="167">
        <f t="shared" si="15"/>
        <v>0</v>
      </c>
      <c r="BG195" s="167">
        <f t="shared" si="16"/>
        <v>0</v>
      </c>
      <c r="BH195" s="167">
        <f t="shared" si="17"/>
        <v>0</v>
      </c>
      <c r="BI195" s="167">
        <f t="shared" si="18"/>
        <v>0</v>
      </c>
      <c r="BJ195" s="15" t="s">
        <v>87</v>
      </c>
      <c r="BK195" s="167">
        <f t="shared" si="19"/>
        <v>2702</v>
      </c>
      <c r="BL195" s="15" t="s">
        <v>162</v>
      </c>
      <c r="BM195" s="15" t="s">
        <v>549</v>
      </c>
    </row>
    <row r="196" spans="2:65" s="1" customFormat="1" ht="16.5" customHeight="1">
      <c r="B196" s="30"/>
      <c r="C196" s="184" t="s">
        <v>550</v>
      </c>
      <c r="D196" s="184" t="s">
        <v>367</v>
      </c>
      <c r="E196" s="185" t="s">
        <v>551</v>
      </c>
      <c r="F196" s="186" t="s">
        <v>552</v>
      </c>
      <c r="G196" s="187" t="s">
        <v>148</v>
      </c>
      <c r="H196" s="188">
        <v>7</v>
      </c>
      <c r="I196" s="189">
        <v>249</v>
      </c>
      <c r="J196" s="189">
        <f t="shared" si="10"/>
        <v>1743</v>
      </c>
      <c r="K196" s="186" t="s">
        <v>149</v>
      </c>
      <c r="L196" s="190"/>
      <c r="M196" s="191" t="s">
        <v>35</v>
      </c>
      <c r="N196" s="192" t="s">
        <v>50</v>
      </c>
      <c r="O196" s="165">
        <v>0</v>
      </c>
      <c r="P196" s="165">
        <f t="shared" si="11"/>
        <v>0</v>
      </c>
      <c r="Q196" s="165">
        <v>2.7E-2</v>
      </c>
      <c r="R196" s="165">
        <f t="shared" si="12"/>
        <v>0.189</v>
      </c>
      <c r="S196" s="165">
        <v>0</v>
      </c>
      <c r="T196" s="166">
        <f t="shared" si="13"/>
        <v>0</v>
      </c>
      <c r="AR196" s="15" t="s">
        <v>183</v>
      </c>
      <c r="AT196" s="15" t="s">
        <v>367</v>
      </c>
      <c r="AU196" s="15" t="s">
        <v>89</v>
      </c>
      <c r="AY196" s="15" t="s">
        <v>142</v>
      </c>
      <c r="BE196" s="167">
        <f t="shared" si="14"/>
        <v>1743</v>
      </c>
      <c r="BF196" s="167">
        <f t="shared" si="15"/>
        <v>0</v>
      </c>
      <c r="BG196" s="167">
        <f t="shared" si="16"/>
        <v>0</v>
      </c>
      <c r="BH196" s="167">
        <f t="shared" si="17"/>
        <v>0</v>
      </c>
      <c r="BI196" s="167">
        <f t="shared" si="18"/>
        <v>0</v>
      </c>
      <c r="BJ196" s="15" t="s">
        <v>87</v>
      </c>
      <c r="BK196" s="167">
        <f t="shared" si="19"/>
        <v>1743</v>
      </c>
      <c r="BL196" s="15" t="s">
        <v>162</v>
      </c>
      <c r="BM196" s="15" t="s">
        <v>553</v>
      </c>
    </row>
    <row r="197" spans="2:65" s="1" customFormat="1" ht="16.5" customHeight="1">
      <c r="B197" s="30"/>
      <c r="C197" s="158" t="s">
        <v>554</v>
      </c>
      <c r="D197" s="158" t="s">
        <v>145</v>
      </c>
      <c r="E197" s="159" t="s">
        <v>555</v>
      </c>
      <c r="F197" s="160" t="s">
        <v>556</v>
      </c>
      <c r="G197" s="161" t="s">
        <v>148</v>
      </c>
      <c r="H197" s="162">
        <v>1</v>
      </c>
      <c r="I197" s="163">
        <v>1030</v>
      </c>
      <c r="J197" s="163">
        <f t="shared" si="10"/>
        <v>1030</v>
      </c>
      <c r="K197" s="160" t="s">
        <v>149</v>
      </c>
      <c r="L197" s="34"/>
      <c r="M197" s="56" t="s">
        <v>35</v>
      </c>
      <c r="N197" s="164" t="s">
        <v>50</v>
      </c>
      <c r="O197" s="165">
        <v>1.694</v>
      </c>
      <c r="P197" s="165">
        <f t="shared" si="11"/>
        <v>1.694</v>
      </c>
      <c r="Q197" s="165">
        <v>0.21734000000000001</v>
      </c>
      <c r="R197" s="165">
        <f t="shared" si="12"/>
        <v>0.21734000000000001</v>
      </c>
      <c r="S197" s="165">
        <v>0</v>
      </c>
      <c r="T197" s="166">
        <f t="shared" si="13"/>
        <v>0</v>
      </c>
      <c r="AR197" s="15" t="s">
        <v>162</v>
      </c>
      <c r="AT197" s="15" t="s">
        <v>145</v>
      </c>
      <c r="AU197" s="15" t="s">
        <v>89</v>
      </c>
      <c r="AY197" s="15" t="s">
        <v>142</v>
      </c>
      <c r="BE197" s="167">
        <f t="shared" si="14"/>
        <v>1030</v>
      </c>
      <c r="BF197" s="167">
        <f t="shared" si="15"/>
        <v>0</v>
      </c>
      <c r="BG197" s="167">
        <f t="shared" si="16"/>
        <v>0</v>
      </c>
      <c r="BH197" s="167">
        <f t="shared" si="17"/>
        <v>0</v>
      </c>
      <c r="BI197" s="167">
        <f t="shared" si="18"/>
        <v>0</v>
      </c>
      <c r="BJ197" s="15" t="s">
        <v>87</v>
      </c>
      <c r="BK197" s="167">
        <f t="shared" si="19"/>
        <v>1030</v>
      </c>
      <c r="BL197" s="15" t="s">
        <v>162</v>
      </c>
      <c r="BM197" s="15" t="s">
        <v>557</v>
      </c>
    </row>
    <row r="198" spans="2:65" s="11" customFormat="1" ht="11.25">
      <c r="B198" s="168"/>
      <c r="C198" s="169"/>
      <c r="D198" s="170" t="s">
        <v>155</v>
      </c>
      <c r="E198" s="171" t="s">
        <v>35</v>
      </c>
      <c r="F198" s="172" t="s">
        <v>558</v>
      </c>
      <c r="G198" s="169"/>
      <c r="H198" s="173">
        <v>1</v>
      </c>
      <c r="I198" s="169"/>
      <c r="J198" s="169"/>
      <c r="K198" s="169"/>
      <c r="L198" s="174"/>
      <c r="M198" s="175"/>
      <c r="N198" s="176"/>
      <c r="O198" s="176"/>
      <c r="P198" s="176"/>
      <c r="Q198" s="176"/>
      <c r="R198" s="176"/>
      <c r="S198" s="176"/>
      <c r="T198" s="177"/>
      <c r="AT198" s="178" t="s">
        <v>155</v>
      </c>
      <c r="AU198" s="178" t="s">
        <v>89</v>
      </c>
      <c r="AV198" s="11" t="s">
        <v>89</v>
      </c>
      <c r="AW198" s="11" t="s">
        <v>41</v>
      </c>
      <c r="AX198" s="11" t="s">
        <v>79</v>
      </c>
      <c r="AY198" s="178" t="s">
        <v>142</v>
      </c>
    </row>
    <row r="199" spans="2:65" s="1" customFormat="1" ht="16.5" customHeight="1">
      <c r="B199" s="30"/>
      <c r="C199" s="184" t="s">
        <v>559</v>
      </c>
      <c r="D199" s="184" t="s">
        <v>367</v>
      </c>
      <c r="E199" s="185" t="s">
        <v>560</v>
      </c>
      <c r="F199" s="186" t="s">
        <v>561</v>
      </c>
      <c r="G199" s="187" t="s">
        <v>148</v>
      </c>
      <c r="H199" s="188">
        <v>1</v>
      </c>
      <c r="I199" s="189">
        <v>2750</v>
      </c>
      <c r="J199" s="189">
        <f>ROUND(I199*H199,2)</f>
        <v>2750</v>
      </c>
      <c r="K199" s="186" t="s">
        <v>149</v>
      </c>
      <c r="L199" s="190"/>
      <c r="M199" s="191" t="s">
        <v>35</v>
      </c>
      <c r="N199" s="192" t="s">
        <v>50</v>
      </c>
      <c r="O199" s="165">
        <v>0</v>
      </c>
      <c r="P199" s="165">
        <f>O199*H199</f>
        <v>0</v>
      </c>
      <c r="Q199" s="165">
        <v>5.4600000000000003E-2</v>
      </c>
      <c r="R199" s="165">
        <f>Q199*H199</f>
        <v>5.4600000000000003E-2</v>
      </c>
      <c r="S199" s="165">
        <v>0</v>
      </c>
      <c r="T199" s="166">
        <f>S199*H199</f>
        <v>0</v>
      </c>
      <c r="AR199" s="15" t="s">
        <v>183</v>
      </c>
      <c r="AT199" s="15" t="s">
        <v>367</v>
      </c>
      <c r="AU199" s="15" t="s">
        <v>89</v>
      </c>
      <c r="AY199" s="15" t="s">
        <v>142</v>
      </c>
      <c r="BE199" s="167">
        <f>IF(N199="základní",J199,0)</f>
        <v>2750</v>
      </c>
      <c r="BF199" s="167">
        <f>IF(N199="snížená",J199,0)</f>
        <v>0</v>
      </c>
      <c r="BG199" s="167">
        <f>IF(N199="zákl. přenesená",J199,0)</f>
        <v>0</v>
      </c>
      <c r="BH199" s="167">
        <f>IF(N199="sníž. přenesená",J199,0)</f>
        <v>0</v>
      </c>
      <c r="BI199" s="167">
        <f>IF(N199="nulová",J199,0)</f>
        <v>0</v>
      </c>
      <c r="BJ199" s="15" t="s">
        <v>87</v>
      </c>
      <c r="BK199" s="167">
        <f>ROUND(I199*H199,2)</f>
        <v>2750</v>
      </c>
      <c r="BL199" s="15" t="s">
        <v>162</v>
      </c>
      <c r="BM199" s="15" t="s">
        <v>562</v>
      </c>
    </row>
    <row r="200" spans="2:65" s="1" customFormat="1" ht="16.5" customHeight="1">
      <c r="B200" s="30"/>
      <c r="C200" s="158" t="s">
        <v>563</v>
      </c>
      <c r="D200" s="158" t="s">
        <v>145</v>
      </c>
      <c r="E200" s="159" t="s">
        <v>564</v>
      </c>
      <c r="F200" s="160" t="s">
        <v>565</v>
      </c>
      <c r="G200" s="161" t="s">
        <v>148</v>
      </c>
      <c r="H200" s="162">
        <v>7</v>
      </c>
      <c r="I200" s="163">
        <v>1150</v>
      </c>
      <c r="J200" s="163">
        <f>ROUND(I200*H200,2)</f>
        <v>8050</v>
      </c>
      <c r="K200" s="160" t="s">
        <v>149</v>
      </c>
      <c r="L200" s="34"/>
      <c r="M200" s="56" t="s">
        <v>35</v>
      </c>
      <c r="N200" s="164" t="s">
        <v>50</v>
      </c>
      <c r="O200" s="165">
        <v>2.0640000000000001</v>
      </c>
      <c r="P200" s="165">
        <f>O200*H200</f>
        <v>14.448</v>
      </c>
      <c r="Q200" s="165">
        <v>0.21734000000000001</v>
      </c>
      <c r="R200" s="165">
        <f>Q200*H200</f>
        <v>1.52138</v>
      </c>
      <c r="S200" s="165">
        <v>0</v>
      </c>
      <c r="T200" s="166">
        <f>S200*H200</f>
        <v>0</v>
      </c>
      <c r="AR200" s="15" t="s">
        <v>162</v>
      </c>
      <c r="AT200" s="15" t="s">
        <v>145</v>
      </c>
      <c r="AU200" s="15" t="s">
        <v>89</v>
      </c>
      <c r="AY200" s="15" t="s">
        <v>142</v>
      </c>
      <c r="BE200" s="167">
        <f>IF(N200="základní",J200,0)</f>
        <v>8050</v>
      </c>
      <c r="BF200" s="167">
        <f>IF(N200="snížená",J200,0)</f>
        <v>0</v>
      </c>
      <c r="BG200" s="167">
        <f>IF(N200="zákl. přenesená",J200,0)</f>
        <v>0</v>
      </c>
      <c r="BH200" s="167">
        <f>IF(N200="sníž. přenesená",J200,0)</f>
        <v>0</v>
      </c>
      <c r="BI200" s="167">
        <f>IF(N200="nulová",J200,0)</f>
        <v>0</v>
      </c>
      <c r="BJ200" s="15" t="s">
        <v>87</v>
      </c>
      <c r="BK200" s="167">
        <f>ROUND(I200*H200,2)</f>
        <v>8050</v>
      </c>
      <c r="BL200" s="15" t="s">
        <v>162</v>
      </c>
      <c r="BM200" s="15" t="s">
        <v>566</v>
      </c>
    </row>
    <row r="201" spans="2:65" s="11" customFormat="1" ht="11.25">
      <c r="B201" s="168"/>
      <c r="C201" s="169"/>
      <c r="D201" s="170" t="s">
        <v>155</v>
      </c>
      <c r="E201" s="171" t="s">
        <v>35</v>
      </c>
      <c r="F201" s="172" t="s">
        <v>567</v>
      </c>
      <c r="G201" s="169"/>
      <c r="H201" s="173">
        <v>7</v>
      </c>
      <c r="I201" s="169"/>
      <c r="J201" s="169"/>
      <c r="K201" s="169"/>
      <c r="L201" s="174"/>
      <c r="M201" s="175"/>
      <c r="N201" s="176"/>
      <c r="O201" s="176"/>
      <c r="P201" s="176"/>
      <c r="Q201" s="176"/>
      <c r="R201" s="176"/>
      <c r="S201" s="176"/>
      <c r="T201" s="177"/>
      <c r="AT201" s="178" t="s">
        <v>155</v>
      </c>
      <c r="AU201" s="178" t="s">
        <v>89</v>
      </c>
      <c r="AV201" s="11" t="s">
        <v>89</v>
      </c>
      <c r="AW201" s="11" t="s">
        <v>41</v>
      </c>
      <c r="AX201" s="11" t="s">
        <v>79</v>
      </c>
      <c r="AY201" s="178" t="s">
        <v>142</v>
      </c>
    </row>
    <row r="202" spans="2:65" s="1" customFormat="1" ht="16.5" customHeight="1">
      <c r="B202" s="30"/>
      <c r="C202" s="184" t="s">
        <v>568</v>
      </c>
      <c r="D202" s="184" t="s">
        <v>367</v>
      </c>
      <c r="E202" s="185" t="s">
        <v>569</v>
      </c>
      <c r="F202" s="186" t="s">
        <v>570</v>
      </c>
      <c r="G202" s="187" t="s">
        <v>148</v>
      </c>
      <c r="H202" s="188">
        <v>7</v>
      </c>
      <c r="I202" s="189">
        <v>4630</v>
      </c>
      <c r="J202" s="189">
        <f>ROUND(I202*H202,2)</f>
        <v>32410</v>
      </c>
      <c r="K202" s="186" t="s">
        <v>149</v>
      </c>
      <c r="L202" s="190"/>
      <c r="M202" s="191" t="s">
        <v>35</v>
      </c>
      <c r="N202" s="192" t="s">
        <v>50</v>
      </c>
      <c r="O202" s="165">
        <v>0</v>
      </c>
      <c r="P202" s="165">
        <f>O202*H202</f>
        <v>0</v>
      </c>
      <c r="Q202" s="165">
        <v>5.0599999999999999E-2</v>
      </c>
      <c r="R202" s="165">
        <f>Q202*H202</f>
        <v>0.35420000000000001</v>
      </c>
      <c r="S202" s="165">
        <v>0</v>
      </c>
      <c r="T202" s="166">
        <f>S202*H202</f>
        <v>0</v>
      </c>
      <c r="AR202" s="15" t="s">
        <v>183</v>
      </c>
      <c r="AT202" s="15" t="s">
        <v>367</v>
      </c>
      <c r="AU202" s="15" t="s">
        <v>89</v>
      </c>
      <c r="AY202" s="15" t="s">
        <v>142</v>
      </c>
      <c r="BE202" s="167">
        <f>IF(N202="základní",J202,0)</f>
        <v>32410</v>
      </c>
      <c r="BF202" s="167">
        <f>IF(N202="snížená",J202,0)</f>
        <v>0</v>
      </c>
      <c r="BG202" s="167">
        <f>IF(N202="zákl. přenesená",J202,0)</f>
        <v>0</v>
      </c>
      <c r="BH202" s="167">
        <f>IF(N202="sníž. přenesená",J202,0)</f>
        <v>0</v>
      </c>
      <c r="BI202" s="167">
        <f>IF(N202="nulová",J202,0)</f>
        <v>0</v>
      </c>
      <c r="BJ202" s="15" t="s">
        <v>87</v>
      </c>
      <c r="BK202" s="167">
        <f>ROUND(I202*H202,2)</f>
        <v>32410</v>
      </c>
      <c r="BL202" s="15" t="s">
        <v>162</v>
      </c>
      <c r="BM202" s="15" t="s">
        <v>571</v>
      </c>
    </row>
    <row r="203" spans="2:65" s="1" customFormat="1" ht="16.5" customHeight="1">
      <c r="B203" s="30"/>
      <c r="C203" s="158" t="s">
        <v>572</v>
      </c>
      <c r="D203" s="158" t="s">
        <v>145</v>
      </c>
      <c r="E203" s="159" t="s">
        <v>573</v>
      </c>
      <c r="F203" s="160" t="s">
        <v>574</v>
      </c>
      <c r="G203" s="161" t="s">
        <v>148</v>
      </c>
      <c r="H203" s="162">
        <v>13</v>
      </c>
      <c r="I203" s="163">
        <v>1820</v>
      </c>
      <c r="J203" s="163">
        <f>ROUND(I203*H203,2)</f>
        <v>23660</v>
      </c>
      <c r="K203" s="160" t="s">
        <v>149</v>
      </c>
      <c r="L203" s="34"/>
      <c r="M203" s="56" t="s">
        <v>35</v>
      </c>
      <c r="N203" s="164" t="s">
        <v>50</v>
      </c>
      <c r="O203" s="165">
        <v>3.8170000000000002</v>
      </c>
      <c r="P203" s="165">
        <f>O203*H203</f>
        <v>49.621000000000002</v>
      </c>
      <c r="Q203" s="165">
        <v>0.42080000000000001</v>
      </c>
      <c r="R203" s="165">
        <f>Q203*H203</f>
        <v>5.4703999999999997</v>
      </c>
      <c r="S203" s="165">
        <v>0</v>
      </c>
      <c r="T203" s="166">
        <f>S203*H203</f>
        <v>0</v>
      </c>
      <c r="AR203" s="15" t="s">
        <v>162</v>
      </c>
      <c r="AT203" s="15" t="s">
        <v>145</v>
      </c>
      <c r="AU203" s="15" t="s">
        <v>89</v>
      </c>
      <c r="AY203" s="15" t="s">
        <v>142</v>
      </c>
      <c r="BE203" s="167">
        <f>IF(N203="základní",J203,0)</f>
        <v>23660</v>
      </c>
      <c r="BF203" s="167">
        <f>IF(N203="snížená",J203,0)</f>
        <v>0</v>
      </c>
      <c r="BG203" s="167">
        <f>IF(N203="zákl. přenesená",J203,0)</f>
        <v>0</v>
      </c>
      <c r="BH203" s="167">
        <f>IF(N203="sníž. přenesená",J203,0)</f>
        <v>0</v>
      </c>
      <c r="BI203" s="167">
        <f>IF(N203="nulová",J203,0)</f>
        <v>0</v>
      </c>
      <c r="BJ203" s="15" t="s">
        <v>87</v>
      </c>
      <c r="BK203" s="167">
        <f>ROUND(I203*H203,2)</f>
        <v>23660</v>
      </c>
      <c r="BL203" s="15" t="s">
        <v>162</v>
      </c>
      <c r="BM203" s="15" t="s">
        <v>575</v>
      </c>
    </row>
    <row r="204" spans="2:65" s="1" customFormat="1" ht="29.25">
      <c r="B204" s="30"/>
      <c r="C204" s="31"/>
      <c r="D204" s="170" t="s">
        <v>216</v>
      </c>
      <c r="E204" s="31"/>
      <c r="F204" s="179" t="s">
        <v>576</v>
      </c>
      <c r="G204" s="31"/>
      <c r="H204" s="31"/>
      <c r="I204" s="31"/>
      <c r="J204" s="31"/>
      <c r="K204" s="31"/>
      <c r="L204" s="34"/>
      <c r="M204" s="180"/>
      <c r="N204" s="57"/>
      <c r="O204" s="57"/>
      <c r="P204" s="57"/>
      <c r="Q204" s="57"/>
      <c r="R204" s="57"/>
      <c r="S204" s="57"/>
      <c r="T204" s="58"/>
      <c r="AT204" s="15" t="s">
        <v>216</v>
      </c>
      <c r="AU204" s="15" t="s">
        <v>89</v>
      </c>
    </row>
    <row r="205" spans="2:65" s="11" customFormat="1" ht="11.25">
      <c r="B205" s="168"/>
      <c r="C205" s="169"/>
      <c r="D205" s="170" t="s">
        <v>155</v>
      </c>
      <c r="E205" s="171" t="s">
        <v>35</v>
      </c>
      <c r="F205" s="172" t="s">
        <v>577</v>
      </c>
      <c r="G205" s="169"/>
      <c r="H205" s="173">
        <v>8</v>
      </c>
      <c r="I205" s="169"/>
      <c r="J205" s="169"/>
      <c r="K205" s="169"/>
      <c r="L205" s="174"/>
      <c r="M205" s="175"/>
      <c r="N205" s="176"/>
      <c r="O205" s="176"/>
      <c r="P205" s="176"/>
      <c r="Q205" s="176"/>
      <c r="R205" s="176"/>
      <c r="S205" s="176"/>
      <c r="T205" s="177"/>
      <c r="AT205" s="178" t="s">
        <v>155</v>
      </c>
      <c r="AU205" s="178" t="s">
        <v>89</v>
      </c>
      <c r="AV205" s="11" t="s">
        <v>89</v>
      </c>
      <c r="AW205" s="11" t="s">
        <v>41</v>
      </c>
      <c r="AX205" s="11" t="s">
        <v>79</v>
      </c>
      <c r="AY205" s="178" t="s">
        <v>142</v>
      </c>
    </row>
    <row r="206" spans="2:65" s="11" customFormat="1" ht="11.25">
      <c r="B206" s="168"/>
      <c r="C206" s="169"/>
      <c r="D206" s="170" t="s">
        <v>155</v>
      </c>
      <c r="E206" s="171" t="s">
        <v>35</v>
      </c>
      <c r="F206" s="172" t="s">
        <v>578</v>
      </c>
      <c r="G206" s="169"/>
      <c r="H206" s="173">
        <v>4</v>
      </c>
      <c r="I206" s="169"/>
      <c r="J206" s="169"/>
      <c r="K206" s="169"/>
      <c r="L206" s="174"/>
      <c r="M206" s="175"/>
      <c r="N206" s="176"/>
      <c r="O206" s="176"/>
      <c r="P206" s="176"/>
      <c r="Q206" s="176"/>
      <c r="R206" s="176"/>
      <c r="S206" s="176"/>
      <c r="T206" s="177"/>
      <c r="AT206" s="178" t="s">
        <v>155</v>
      </c>
      <c r="AU206" s="178" t="s">
        <v>89</v>
      </c>
      <c r="AV206" s="11" t="s">
        <v>89</v>
      </c>
      <c r="AW206" s="11" t="s">
        <v>41</v>
      </c>
      <c r="AX206" s="11" t="s">
        <v>79</v>
      </c>
      <c r="AY206" s="178" t="s">
        <v>142</v>
      </c>
    </row>
    <row r="207" spans="2:65" s="11" customFormat="1" ht="11.25">
      <c r="B207" s="168"/>
      <c r="C207" s="169"/>
      <c r="D207" s="170" t="s">
        <v>155</v>
      </c>
      <c r="E207" s="171" t="s">
        <v>35</v>
      </c>
      <c r="F207" s="172" t="s">
        <v>579</v>
      </c>
      <c r="G207" s="169"/>
      <c r="H207" s="173">
        <v>1</v>
      </c>
      <c r="I207" s="169"/>
      <c r="J207" s="169"/>
      <c r="K207" s="169"/>
      <c r="L207" s="174"/>
      <c r="M207" s="175"/>
      <c r="N207" s="176"/>
      <c r="O207" s="176"/>
      <c r="P207" s="176"/>
      <c r="Q207" s="176"/>
      <c r="R207" s="176"/>
      <c r="S207" s="176"/>
      <c r="T207" s="177"/>
      <c r="AT207" s="178" t="s">
        <v>155</v>
      </c>
      <c r="AU207" s="178" t="s">
        <v>89</v>
      </c>
      <c r="AV207" s="11" t="s">
        <v>89</v>
      </c>
      <c r="AW207" s="11" t="s">
        <v>41</v>
      </c>
      <c r="AX207" s="11" t="s">
        <v>79</v>
      </c>
      <c r="AY207" s="178" t="s">
        <v>142</v>
      </c>
    </row>
    <row r="208" spans="2:65" s="1" customFormat="1" ht="16.5" customHeight="1">
      <c r="B208" s="30"/>
      <c r="C208" s="184" t="s">
        <v>580</v>
      </c>
      <c r="D208" s="184" t="s">
        <v>367</v>
      </c>
      <c r="E208" s="185" t="s">
        <v>581</v>
      </c>
      <c r="F208" s="186" t="s">
        <v>582</v>
      </c>
      <c r="G208" s="187" t="s">
        <v>148</v>
      </c>
      <c r="H208" s="188">
        <v>8</v>
      </c>
      <c r="I208" s="189">
        <v>2750</v>
      </c>
      <c r="J208" s="189">
        <f>ROUND(I208*H208,2)</f>
        <v>22000</v>
      </c>
      <c r="K208" s="186" t="s">
        <v>149</v>
      </c>
      <c r="L208" s="190"/>
      <c r="M208" s="191" t="s">
        <v>35</v>
      </c>
      <c r="N208" s="192" t="s">
        <v>50</v>
      </c>
      <c r="O208" s="165">
        <v>0</v>
      </c>
      <c r="P208" s="165">
        <f>O208*H208</f>
        <v>0</v>
      </c>
      <c r="Q208" s="165">
        <v>5.4600000000000003E-2</v>
      </c>
      <c r="R208" s="165">
        <f>Q208*H208</f>
        <v>0.43680000000000002</v>
      </c>
      <c r="S208" s="165">
        <v>0</v>
      </c>
      <c r="T208" s="166">
        <f>S208*H208</f>
        <v>0</v>
      </c>
      <c r="AR208" s="15" t="s">
        <v>183</v>
      </c>
      <c r="AT208" s="15" t="s">
        <v>367</v>
      </c>
      <c r="AU208" s="15" t="s">
        <v>89</v>
      </c>
      <c r="AY208" s="15" t="s">
        <v>142</v>
      </c>
      <c r="BE208" s="167">
        <f>IF(N208="základní",J208,0)</f>
        <v>22000</v>
      </c>
      <c r="BF208" s="167">
        <f>IF(N208="snížená",J208,0)</f>
        <v>0</v>
      </c>
      <c r="BG208" s="167">
        <f>IF(N208="zákl. přenesená",J208,0)</f>
        <v>0</v>
      </c>
      <c r="BH208" s="167">
        <f>IF(N208="sníž. přenesená",J208,0)</f>
        <v>0</v>
      </c>
      <c r="BI208" s="167">
        <f>IF(N208="nulová",J208,0)</f>
        <v>0</v>
      </c>
      <c r="BJ208" s="15" t="s">
        <v>87</v>
      </c>
      <c r="BK208" s="167">
        <f>ROUND(I208*H208,2)</f>
        <v>22000</v>
      </c>
      <c r="BL208" s="15" t="s">
        <v>162</v>
      </c>
      <c r="BM208" s="15" t="s">
        <v>583</v>
      </c>
    </row>
    <row r="209" spans="2:65" s="1" customFormat="1" ht="16.5" customHeight="1">
      <c r="B209" s="30"/>
      <c r="C209" s="184" t="s">
        <v>584</v>
      </c>
      <c r="D209" s="184" t="s">
        <v>367</v>
      </c>
      <c r="E209" s="185" t="s">
        <v>585</v>
      </c>
      <c r="F209" s="186" t="s">
        <v>586</v>
      </c>
      <c r="G209" s="187" t="s">
        <v>148</v>
      </c>
      <c r="H209" s="188">
        <v>4</v>
      </c>
      <c r="I209" s="189">
        <v>4550</v>
      </c>
      <c r="J209" s="189">
        <f>ROUND(I209*H209,2)</f>
        <v>18200</v>
      </c>
      <c r="K209" s="186" t="s">
        <v>35</v>
      </c>
      <c r="L209" s="190"/>
      <c r="M209" s="191" t="s">
        <v>35</v>
      </c>
      <c r="N209" s="192" t="s">
        <v>50</v>
      </c>
      <c r="O209" s="165">
        <v>0</v>
      </c>
      <c r="P209" s="165">
        <f>O209*H209</f>
        <v>0</v>
      </c>
      <c r="Q209" s="165">
        <v>5.4600000000000003E-2</v>
      </c>
      <c r="R209" s="165">
        <f>Q209*H209</f>
        <v>0.21840000000000001</v>
      </c>
      <c r="S209" s="165">
        <v>0</v>
      </c>
      <c r="T209" s="166">
        <f>S209*H209</f>
        <v>0</v>
      </c>
      <c r="AR209" s="15" t="s">
        <v>183</v>
      </c>
      <c r="AT209" s="15" t="s">
        <v>367</v>
      </c>
      <c r="AU209" s="15" t="s">
        <v>89</v>
      </c>
      <c r="AY209" s="15" t="s">
        <v>142</v>
      </c>
      <c r="BE209" s="167">
        <f>IF(N209="základní",J209,0)</f>
        <v>18200</v>
      </c>
      <c r="BF209" s="167">
        <f>IF(N209="snížená",J209,0)</f>
        <v>0</v>
      </c>
      <c r="BG209" s="167">
        <f>IF(N209="zákl. přenesená",J209,0)</f>
        <v>0</v>
      </c>
      <c r="BH209" s="167">
        <f>IF(N209="sníž. přenesená",J209,0)</f>
        <v>0</v>
      </c>
      <c r="BI209" s="167">
        <f>IF(N209="nulová",J209,0)</f>
        <v>0</v>
      </c>
      <c r="BJ209" s="15" t="s">
        <v>87</v>
      </c>
      <c r="BK209" s="167">
        <f>ROUND(I209*H209,2)</f>
        <v>18200</v>
      </c>
      <c r="BL209" s="15" t="s">
        <v>162</v>
      </c>
      <c r="BM209" s="15" t="s">
        <v>587</v>
      </c>
    </row>
    <row r="210" spans="2:65" s="1" customFormat="1" ht="16.5" customHeight="1">
      <c r="B210" s="30"/>
      <c r="C210" s="184" t="s">
        <v>588</v>
      </c>
      <c r="D210" s="184" t="s">
        <v>367</v>
      </c>
      <c r="E210" s="185" t="s">
        <v>589</v>
      </c>
      <c r="F210" s="186" t="s">
        <v>590</v>
      </c>
      <c r="G210" s="187" t="s">
        <v>148</v>
      </c>
      <c r="H210" s="188">
        <v>1</v>
      </c>
      <c r="I210" s="189">
        <v>6550</v>
      </c>
      <c r="J210" s="189">
        <f>ROUND(I210*H210,2)</f>
        <v>6550</v>
      </c>
      <c r="K210" s="186" t="s">
        <v>35</v>
      </c>
      <c r="L210" s="190"/>
      <c r="M210" s="191" t="s">
        <v>35</v>
      </c>
      <c r="N210" s="192" t="s">
        <v>50</v>
      </c>
      <c r="O210" s="165">
        <v>0</v>
      </c>
      <c r="P210" s="165">
        <f>O210*H210</f>
        <v>0</v>
      </c>
      <c r="Q210" s="165">
        <v>5.4600000000000003E-2</v>
      </c>
      <c r="R210" s="165">
        <f>Q210*H210</f>
        <v>5.4600000000000003E-2</v>
      </c>
      <c r="S210" s="165">
        <v>0</v>
      </c>
      <c r="T210" s="166">
        <f>S210*H210</f>
        <v>0</v>
      </c>
      <c r="AR210" s="15" t="s">
        <v>183</v>
      </c>
      <c r="AT210" s="15" t="s">
        <v>367</v>
      </c>
      <c r="AU210" s="15" t="s">
        <v>89</v>
      </c>
      <c r="AY210" s="15" t="s">
        <v>142</v>
      </c>
      <c r="BE210" s="167">
        <f>IF(N210="základní",J210,0)</f>
        <v>6550</v>
      </c>
      <c r="BF210" s="167">
        <f>IF(N210="snížená",J210,0)</f>
        <v>0</v>
      </c>
      <c r="BG210" s="167">
        <f>IF(N210="zákl. přenesená",J210,0)</f>
        <v>0</v>
      </c>
      <c r="BH210" s="167">
        <f>IF(N210="sníž. přenesená",J210,0)</f>
        <v>0</v>
      </c>
      <c r="BI210" s="167">
        <f>IF(N210="nulová",J210,0)</f>
        <v>0</v>
      </c>
      <c r="BJ210" s="15" t="s">
        <v>87</v>
      </c>
      <c r="BK210" s="167">
        <f>ROUND(I210*H210,2)</f>
        <v>6550</v>
      </c>
      <c r="BL210" s="15" t="s">
        <v>162</v>
      </c>
      <c r="BM210" s="15" t="s">
        <v>591</v>
      </c>
    </row>
    <row r="211" spans="2:65" s="10" customFormat="1" ht="22.9" customHeight="1">
      <c r="B211" s="143"/>
      <c r="C211" s="144"/>
      <c r="D211" s="145" t="s">
        <v>78</v>
      </c>
      <c r="E211" s="156" t="s">
        <v>190</v>
      </c>
      <c r="F211" s="156" t="s">
        <v>592</v>
      </c>
      <c r="G211" s="144"/>
      <c r="H211" s="144"/>
      <c r="I211" s="144"/>
      <c r="J211" s="157">
        <f>BK211</f>
        <v>32991</v>
      </c>
      <c r="K211" s="144"/>
      <c r="L211" s="148"/>
      <c r="M211" s="149"/>
      <c r="N211" s="150"/>
      <c r="O211" s="150"/>
      <c r="P211" s="151">
        <f>P212</f>
        <v>46.959599999999995</v>
      </c>
      <c r="Q211" s="150"/>
      <c r="R211" s="151">
        <f>R212</f>
        <v>0.76650000000000007</v>
      </c>
      <c r="S211" s="150"/>
      <c r="T211" s="152">
        <f>T212</f>
        <v>11.263999999999999</v>
      </c>
      <c r="AR211" s="153" t="s">
        <v>87</v>
      </c>
      <c r="AT211" s="154" t="s">
        <v>78</v>
      </c>
      <c r="AU211" s="154" t="s">
        <v>87</v>
      </c>
      <c r="AY211" s="153" t="s">
        <v>142</v>
      </c>
      <c r="BK211" s="155">
        <f>BK212</f>
        <v>32991</v>
      </c>
    </row>
    <row r="212" spans="2:65" s="10" customFormat="1" ht="20.85" customHeight="1">
      <c r="B212" s="143"/>
      <c r="C212" s="144"/>
      <c r="D212" s="145" t="s">
        <v>78</v>
      </c>
      <c r="E212" s="156" t="s">
        <v>593</v>
      </c>
      <c r="F212" s="156" t="s">
        <v>594</v>
      </c>
      <c r="G212" s="144"/>
      <c r="H212" s="144"/>
      <c r="I212" s="144"/>
      <c r="J212" s="157">
        <f>BK212</f>
        <v>32991</v>
      </c>
      <c r="K212" s="144"/>
      <c r="L212" s="148"/>
      <c r="M212" s="149"/>
      <c r="N212" s="150"/>
      <c r="O212" s="150"/>
      <c r="P212" s="151">
        <f>SUM(P213:P225)</f>
        <v>46.959599999999995</v>
      </c>
      <c r="Q212" s="150"/>
      <c r="R212" s="151">
        <f>SUM(R213:R225)</f>
        <v>0.76650000000000007</v>
      </c>
      <c r="S212" s="150"/>
      <c r="T212" s="152">
        <f>SUM(T213:T225)</f>
        <v>11.263999999999999</v>
      </c>
      <c r="AR212" s="153" t="s">
        <v>87</v>
      </c>
      <c r="AT212" s="154" t="s">
        <v>78</v>
      </c>
      <c r="AU212" s="154" t="s">
        <v>89</v>
      </c>
      <c r="AY212" s="153" t="s">
        <v>142</v>
      </c>
      <c r="BK212" s="155">
        <f>SUM(BK213:BK225)</f>
        <v>32991</v>
      </c>
    </row>
    <row r="213" spans="2:65" s="1" customFormat="1" ht="16.5" customHeight="1">
      <c r="B213" s="30"/>
      <c r="C213" s="158" t="s">
        <v>483</v>
      </c>
      <c r="D213" s="158" t="s">
        <v>145</v>
      </c>
      <c r="E213" s="159" t="s">
        <v>595</v>
      </c>
      <c r="F213" s="160" t="s">
        <v>596</v>
      </c>
      <c r="G213" s="161" t="s">
        <v>314</v>
      </c>
      <c r="H213" s="162">
        <v>0.3</v>
      </c>
      <c r="I213" s="163">
        <v>1530</v>
      </c>
      <c r="J213" s="163">
        <f>ROUND(I213*H213,2)</f>
        <v>459</v>
      </c>
      <c r="K213" s="160" t="s">
        <v>149</v>
      </c>
      <c r="L213" s="34"/>
      <c r="M213" s="56" t="s">
        <v>35</v>
      </c>
      <c r="N213" s="164" t="s">
        <v>50</v>
      </c>
      <c r="O213" s="165">
        <v>4.43</v>
      </c>
      <c r="P213" s="165">
        <f>O213*H213</f>
        <v>1.329</v>
      </c>
      <c r="Q213" s="165">
        <v>0</v>
      </c>
      <c r="R213" s="165">
        <f>Q213*H213</f>
        <v>0</v>
      </c>
      <c r="S213" s="165">
        <v>1.56</v>
      </c>
      <c r="T213" s="166">
        <f>S213*H213</f>
        <v>0.46799999999999997</v>
      </c>
      <c r="AR213" s="15" t="s">
        <v>162</v>
      </c>
      <c r="AT213" s="15" t="s">
        <v>145</v>
      </c>
      <c r="AU213" s="15" t="s">
        <v>157</v>
      </c>
      <c r="AY213" s="15" t="s">
        <v>142</v>
      </c>
      <c r="BE213" s="167">
        <f>IF(N213="základní",J213,0)</f>
        <v>459</v>
      </c>
      <c r="BF213" s="167">
        <f>IF(N213="snížená",J213,0)</f>
        <v>0</v>
      </c>
      <c r="BG213" s="167">
        <f>IF(N213="zákl. přenesená",J213,0)</f>
        <v>0</v>
      </c>
      <c r="BH213" s="167">
        <f>IF(N213="sníž. přenesená",J213,0)</f>
        <v>0</v>
      </c>
      <c r="BI213" s="167">
        <f>IF(N213="nulová",J213,0)</f>
        <v>0</v>
      </c>
      <c r="BJ213" s="15" t="s">
        <v>87</v>
      </c>
      <c r="BK213" s="167">
        <f>ROUND(I213*H213,2)</f>
        <v>459</v>
      </c>
      <c r="BL213" s="15" t="s">
        <v>162</v>
      </c>
      <c r="BM213" s="15" t="s">
        <v>597</v>
      </c>
    </row>
    <row r="214" spans="2:65" s="11" customFormat="1" ht="11.25">
      <c r="B214" s="168"/>
      <c r="C214" s="169"/>
      <c r="D214" s="170" t="s">
        <v>155</v>
      </c>
      <c r="E214" s="171" t="s">
        <v>35</v>
      </c>
      <c r="F214" s="172" t="s">
        <v>598</v>
      </c>
      <c r="G214" s="169"/>
      <c r="H214" s="173">
        <v>0.3</v>
      </c>
      <c r="I214" s="169"/>
      <c r="J214" s="169"/>
      <c r="K214" s="169"/>
      <c r="L214" s="174"/>
      <c r="M214" s="175"/>
      <c r="N214" s="176"/>
      <c r="O214" s="176"/>
      <c r="P214" s="176"/>
      <c r="Q214" s="176"/>
      <c r="R214" s="176"/>
      <c r="S214" s="176"/>
      <c r="T214" s="177"/>
      <c r="AT214" s="178" t="s">
        <v>155</v>
      </c>
      <c r="AU214" s="178" t="s">
        <v>157</v>
      </c>
      <c r="AV214" s="11" t="s">
        <v>89</v>
      </c>
      <c r="AW214" s="11" t="s">
        <v>41</v>
      </c>
      <c r="AX214" s="11" t="s">
        <v>79</v>
      </c>
      <c r="AY214" s="178" t="s">
        <v>142</v>
      </c>
    </row>
    <row r="215" spans="2:65" s="1" customFormat="1" ht="22.5" customHeight="1">
      <c r="B215" s="30"/>
      <c r="C215" s="158" t="s">
        <v>599</v>
      </c>
      <c r="D215" s="158" t="s">
        <v>145</v>
      </c>
      <c r="E215" s="159" t="s">
        <v>600</v>
      </c>
      <c r="F215" s="160" t="s">
        <v>601</v>
      </c>
      <c r="G215" s="161" t="s">
        <v>314</v>
      </c>
      <c r="H215" s="162">
        <v>0.3</v>
      </c>
      <c r="I215" s="163">
        <v>24600</v>
      </c>
      <c r="J215" s="163">
        <f>ROUND(I215*H215,2)</f>
        <v>7380</v>
      </c>
      <c r="K215" s="160" t="s">
        <v>149</v>
      </c>
      <c r="L215" s="34"/>
      <c r="M215" s="56" t="s">
        <v>35</v>
      </c>
      <c r="N215" s="164" t="s">
        <v>50</v>
      </c>
      <c r="O215" s="165">
        <v>18.805</v>
      </c>
      <c r="P215" s="165">
        <f>O215*H215</f>
        <v>5.6414999999999997</v>
      </c>
      <c r="Q215" s="165">
        <v>2.5550000000000002</v>
      </c>
      <c r="R215" s="165">
        <f>Q215*H215</f>
        <v>0.76650000000000007</v>
      </c>
      <c r="S215" s="165">
        <v>0</v>
      </c>
      <c r="T215" s="166">
        <f>S215*H215</f>
        <v>0</v>
      </c>
      <c r="AR215" s="15" t="s">
        <v>162</v>
      </c>
      <c r="AT215" s="15" t="s">
        <v>145</v>
      </c>
      <c r="AU215" s="15" t="s">
        <v>157</v>
      </c>
      <c r="AY215" s="15" t="s">
        <v>142</v>
      </c>
      <c r="BE215" s="167">
        <f>IF(N215="základní",J215,0)</f>
        <v>7380</v>
      </c>
      <c r="BF215" s="167">
        <f>IF(N215="snížená",J215,0)</f>
        <v>0</v>
      </c>
      <c r="BG215" s="167">
        <f>IF(N215="zákl. přenesená",J215,0)</f>
        <v>0</v>
      </c>
      <c r="BH215" s="167">
        <f>IF(N215="sníž. přenesená",J215,0)</f>
        <v>0</v>
      </c>
      <c r="BI215" s="167">
        <f>IF(N215="nulová",J215,0)</f>
        <v>0</v>
      </c>
      <c r="BJ215" s="15" t="s">
        <v>87</v>
      </c>
      <c r="BK215" s="167">
        <f>ROUND(I215*H215,2)</f>
        <v>7380</v>
      </c>
      <c r="BL215" s="15" t="s">
        <v>162</v>
      </c>
      <c r="BM215" s="15" t="s">
        <v>602</v>
      </c>
    </row>
    <row r="216" spans="2:65" s="11" customFormat="1" ht="11.25">
      <c r="B216" s="168"/>
      <c r="C216" s="169"/>
      <c r="D216" s="170" t="s">
        <v>155</v>
      </c>
      <c r="E216" s="171" t="s">
        <v>35</v>
      </c>
      <c r="F216" s="172" t="s">
        <v>598</v>
      </c>
      <c r="G216" s="169"/>
      <c r="H216" s="173">
        <v>0.3</v>
      </c>
      <c r="I216" s="169"/>
      <c r="J216" s="169"/>
      <c r="K216" s="169"/>
      <c r="L216" s="174"/>
      <c r="M216" s="175"/>
      <c r="N216" s="176"/>
      <c r="O216" s="176"/>
      <c r="P216" s="176"/>
      <c r="Q216" s="176"/>
      <c r="R216" s="176"/>
      <c r="S216" s="176"/>
      <c r="T216" s="177"/>
      <c r="AT216" s="178" t="s">
        <v>155</v>
      </c>
      <c r="AU216" s="178" t="s">
        <v>157</v>
      </c>
      <c r="AV216" s="11" t="s">
        <v>89</v>
      </c>
      <c r="AW216" s="11" t="s">
        <v>41</v>
      </c>
      <c r="AX216" s="11" t="s">
        <v>79</v>
      </c>
      <c r="AY216" s="178" t="s">
        <v>142</v>
      </c>
    </row>
    <row r="217" spans="2:65" s="1" customFormat="1" ht="16.5" customHeight="1">
      <c r="B217" s="30"/>
      <c r="C217" s="158" t="s">
        <v>603</v>
      </c>
      <c r="D217" s="158" t="s">
        <v>145</v>
      </c>
      <c r="E217" s="159" t="s">
        <v>604</v>
      </c>
      <c r="F217" s="160" t="s">
        <v>605</v>
      </c>
      <c r="G217" s="161" t="s">
        <v>314</v>
      </c>
      <c r="H217" s="162">
        <v>2.8</v>
      </c>
      <c r="I217" s="163">
        <v>2590</v>
      </c>
      <c r="J217" s="163">
        <f>ROUND(I217*H217,2)</f>
        <v>7252</v>
      </c>
      <c r="K217" s="160" t="s">
        <v>149</v>
      </c>
      <c r="L217" s="34"/>
      <c r="M217" s="56" t="s">
        <v>35</v>
      </c>
      <c r="N217" s="164" t="s">
        <v>50</v>
      </c>
      <c r="O217" s="165">
        <v>2.177</v>
      </c>
      <c r="P217" s="165">
        <f>O217*H217</f>
        <v>6.0956000000000001</v>
      </c>
      <c r="Q217" s="165">
        <v>0</v>
      </c>
      <c r="R217" s="165">
        <f>Q217*H217</f>
        <v>0</v>
      </c>
      <c r="S217" s="165">
        <v>1.92</v>
      </c>
      <c r="T217" s="166">
        <f>S217*H217</f>
        <v>5.3759999999999994</v>
      </c>
      <c r="AR217" s="15" t="s">
        <v>162</v>
      </c>
      <c r="AT217" s="15" t="s">
        <v>145</v>
      </c>
      <c r="AU217" s="15" t="s">
        <v>157</v>
      </c>
      <c r="AY217" s="15" t="s">
        <v>142</v>
      </c>
      <c r="BE217" s="167">
        <f>IF(N217="základní",J217,0)</f>
        <v>7252</v>
      </c>
      <c r="BF217" s="167">
        <f>IF(N217="snížená",J217,0)</f>
        <v>0</v>
      </c>
      <c r="BG217" s="167">
        <f>IF(N217="zákl. přenesená",J217,0)</f>
        <v>0</v>
      </c>
      <c r="BH217" s="167">
        <f>IF(N217="sníž. přenesená",J217,0)</f>
        <v>0</v>
      </c>
      <c r="BI217" s="167">
        <f>IF(N217="nulová",J217,0)</f>
        <v>0</v>
      </c>
      <c r="BJ217" s="15" t="s">
        <v>87</v>
      </c>
      <c r="BK217" s="167">
        <f>ROUND(I217*H217,2)</f>
        <v>7252</v>
      </c>
      <c r="BL217" s="15" t="s">
        <v>162</v>
      </c>
      <c r="BM217" s="15" t="s">
        <v>606</v>
      </c>
    </row>
    <row r="218" spans="2:65" s="11" customFormat="1" ht="11.25">
      <c r="B218" s="168"/>
      <c r="C218" s="169"/>
      <c r="D218" s="170" t="s">
        <v>155</v>
      </c>
      <c r="E218" s="171" t="s">
        <v>35</v>
      </c>
      <c r="F218" s="172" t="s">
        <v>607</v>
      </c>
      <c r="G218" s="169"/>
      <c r="H218" s="173">
        <v>2.8</v>
      </c>
      <c r="I218" s="169"/>
      <c r="J218" s="169"/>
      <c r="K218" s="169"/>
      <c r="L218" s="174"/>
      <c r="M218" s="175"/>
      <c r="N218" s="176"/>
      <c r="O218" s="176"/>
      <c r="P218" s="176"/>
      <c r="Q218" s="176"/>
      <c r="R218" s="176"/>
      <c r="S218" s="176"/>
      <c r="T218" s="177"/>
      <c r="AT218" s="178" t="s">
        <v>155</v>
      </c>
      <c r="AU218" s="178" t="s">
        <v>157</v>
      </c>
      <c r="AV218" s="11" t="s">
        <v>89</v>
      </c>
      <c r="AW218" s="11" t="s">
        <v>41</v>
      </c>
      <c r="AX218" s="11" t="s">
        <v>79</v>
      </c>
      <c r="AY218" s="178" t="s">
        <v>142</v>
      </c>
    </row>
    <row r="219" spans="2:65" s="1" customFormat="1" ht="22.5" customHeight="1">
      <c r="B219" s="30"/>
      <c r="C219" s="158" t="s">
        <v>608</v>
      </c>
      <c r="D219" s="158" t="s">
        <v>145</v>
      </c>
      <c r="E219" s="159" t="s">
        <v>609</v>
      </c>
      <c r="F219" s="160" t="s">
        <v>610</v>
      </c>
      <c r="G219" s="161" t="s">
        <v>314</v>
      </c>
      <c r="H219" s="162">
        <v>1.1499999999999999</v>
      </c>
      <c r="I219" s="163">
        <v>10600</v>
      </c>
      <c r="J219" s="163">
        <f>ROUND(I219*H219,2)</f>
        <v>12190</v>
      </c>
      <c r="K219" s="160" t="s">
        <v>149</v>
      </c>
      <c r="L219" s="34"/>
      <c r="M219" s="56" t="s">
        <v>35</v>
      </c>
      <c r="N219" s="164" t="s">
        <v>50</v>
      </c>
      <c r="O219" s="165">
        <v>20.21</v>
      </c>
      <c r="P219" s="165">
        <f>O219*H219</f>
        <v>23.241499999999998</v>
      </c>
      <c r="Q219" s="165">
        <v>0</v>
      </c>
      <c r="R219" s="165">
        <f>Q219*H219</f>
        <v>0</v>
      </c>
      <c r="S219" s="165">
        <v>2.8</v>
      </c>
      <c r="T219" s="166">
        <f>S219*H219</f>
        <v>3.2199999999999998</v>
      </c>
      <c r="AR219" s="15" t="s">
        <v>162</v>
      </c>
      <c r="AT219" s="15" t="s">
        <v>145</v>
      </c>
      <c r="AU219" s="15" t="s">
        <v>157</v>
      </c>
      <c r="AY219" s="15" t="s">
        <v>142</v>
      </c>
      <c r="BE219" s="167">
        <f>IF(N219="základní",J219,0)</f>
        <v>12190</v>
      </c>
      <c r="BF219" s="167">
        <f>IF(N219="snížená",J219,0)</f>
        <v>0</v>
      </c>
      <c r="BG219" s="167">
        <f>IF(N219="zákl. přenesená",J219,0)</f>
        <v>0</v>
      </c>
      <c r="BH219" s="167">
        <f>IF(N219="sníž. přenesená",J219,0)</f>
        <v>0</v>
      </c>
      <c r="BI219" s="167">
        <f>IF(N219="nulová",J219,0)</f>
        <v>0</v>
      </c>
      <c r="BJ219" s="15" t="s">
        <v>87</v>
      </c>
      <c r="BK219" s="167">
        <f>ROUND(I219*H219,2)</f>
        <v>12190</v>
      </c>
      <c r="BL219" s="15" t="s">
        <v>162</v>
      </c>
      <c r="BM219" s="15" t="s">
        <v>611</v>
      </c>
    </row>
    <row r="220" spans="2:65" s="11" customFormat="1" ht="11.25">
      <c r="B220" s="168"/>
      <c r="C220" s="169"/>
      <c r="D220" s="170" t="s">
        <v>155</v>
      </c>
      <c r="E220" s="171" t="s">
        <v>35</v>
      </c>
      <c r="F220" s="172" t="s">
        <v>612</v>
      </c>
      <c r="G220" s="169"/>
      <c r="H220" s="173">
        <v>1.1499999999999999</v>
      </c>
      <c r="I220" s="169"/>
      <c r="J220" s="169"/>
      <c r="K220" s="169"/>
      <c r="L220" s="174"/>
      <c r="M220" s="175"/>
      <c r="N220" s="176"/>
      <c r="O220" s="176"/>
      <c r="P220" s="176"/>
      <c r="Q220" s="176"/>
      <c r="R220" s="176"/>
      <c r="S220" s="176"/>
      <c r="T220" s="177"/>
      <c r="AT220" s="178" t="s">
        <v>155</v>
      </c>
      <c r="AU220" s="178" t="s">
        <v>157</v>
      </c>
      <c r="AV220" s="11" t="s">
        <v>89</v>
      </c>
      <c r="AW220" s="11" t="s">
        <v>41</v>
      </c>
      <c r="AX220" s="11" t="s">
        <v>79</v>
      </c>
      <c r="AY220" s="178" t="s">
        <v>142</v>
      </c>
    </row>
    <row r="221" spans="2:65" s="1" customFormat="1" ht="16.5" customHeight="1">
      <c r="B221" s="30"/>
      <c r="C221" s="158" t="s">
        <v>613</v>
      </c>
      <c r="D221" s="158" t="s">
        <v>145</v>
      </c>
      <c r="E221" s="159" t="s">
        <v>614</v>
      </c>
      <c r="F221" s="160" t="s">
        <v>615</v>
      </c>
      <c r="G221" s="161" t="s">
        <v>148</v>
      </c>
      <c r="H221" s="162">
        <v>10</v>
      </c>
      <c r="I221" s="163">
        <v>515</v>
      </c>
      <c r="J221" s="163">
        <f>ROUND(I221*H221,2)</f>
        <v>5150</v>
      </c>
      <c r="K221" s="160" t="s">
        <v>149</v>
      </c>
      <c r="L221" s="34"/>
      <c r="M221" s="56" t="s">
        <v>35</v>
      </c>
      <c r="N221" s="164" t="s">
        <v>50</v>
      </c>
      <c r="O221" s="165">
        <v>0.95399999999999996</v>
      </c>
      <c r="P221" s="165">
        <f>O221*H221</f>
        <v>9.5399999999999991</v>
      </c>
      <c r="Q221" s="165">
        <v>0</v>
      </c>
      <c r="R221" s="165">
        <f>Q221*H221</f>
        <v>0</v>
      </c>
      <c r="S221" s="165">
        <v>0.2</v>
      </c>
      <c r="T221" s="166">
        <f>S221*H221</f>
        <v>2</v>
      </c>
      <c r="AR221" s="15" t="s">
        <v>162</v>
      </c>
      <c r="AT221" s="15" t="s">
        <v>145</v>
      </c>
      <c r="AU221" s="15" t="s">
        <v>157</v>
      </c>
      <c r="AY221" s="15" t="s">
        <v>142</v>
      </c>
      <c r="BE221" s="167">
        <f>IF(N221="základní",J221,0)</f>
        <v>5150</v>
      </c>
      <c r="BF221" s="167">
        <f>IF(N221="snížená",J221,0)</f>
        <v>0</v>
      </c>
      <c r="BG221" s="167">
        <f>IF(N221="zákl. přenesená",J221,0)</f>
        <v>0</v>
      </c>
      <c r="BH221" s="167">
        <f>IF(N221="sníž. přenesená",J221,0)</f>
        <v>0</v>
      </c>
      <c r="BI221" s="167">
        <f>IF(N221="nulová",J221,0)</f>
        <v>0</v>
      </c>
      <c r="BJ221" s="15" t="s">
        <v>87</v>
      </c>
      <c r="BK221" s="167">
        <f>ROUND(I221*H221,2)</f>
        <v>5150</v>
      </c>
      <c r="BL221" s="15" t="s">
        <v>162</v>
      </c>
      <c r="BM221" s="15" t="s">
        <v>616</v>
      </c>
    </row>
    <row r="222" spans="2:65" s="11" customFormat="1" ht="11.25">
      <c r="B222" s="168"/>
      <c r="C222" s="169"/>
      <c r="D222" s="170" t="s">
        <v>155</v>
      </c>
      <c r="E222" s="171" t="s">
        <v>35</v>
      </c>
      <c r="F222" s="172" t="s">
        <v>577</v>
      </c>
      <c r="G222" s="169"/>
      <c r="H222" s="173">
        <v>8</v>
      </c>
      <c r="I222" s="169"/>
      <c r="J222" s="169"/>
      <c r="K222" s="169"/>
      <c r="L222" s="174"/>
      <c r="M222" s="175"/>
      <c r="N222" s="176"/>
      <c r="O222" s="176"/>
      <c r="P222" s="176"/>
      <c r="Q222" s="176"/>
      <c r="R222" s="176"/>
      <c r="S222" s="176"/>
      <c r="T222" s="177"/>
      <c r="AT222" s="178" t="s">
        <v>155</v>
      </c>
      <c r="AU222" s="178" t="s">
        <v>157</v>
      </c>
      <c r="AV222" s="11" t="s">
        <v>89</v>
      </c>
      <c r="AW222" s="11" t="s">
        <v>41</v>
      </c>
      <c r="AX222" s="11" t="s">
        <v>79</v>
      </c>
      <c r="AY222" s="178" t="s">
        <v>142</v>
      </c>
    </row>
    <row r="223" spans="2:65" s="11" customFormat="1" ht="11.25">
      <c r="B223" s="168"/>
      <c r="C223" s="169"/>
      <c r="D223" s="170" t="s">
        <v>155</v>
      </c>
      <c r="E223" s="171" t="s">
        <v>35</v>
      </c>
      <c r="F223" s="172" t="s">
        <v>617</v>
      </c>
      <c r="G223" s="169"/>
      <c r="H223" s="173">
        <v>2</v>
      </c>
      <c r="I223" s="169"/>
      <c r="J223" s="169"/>
      <c r="K223" s="169"/>
      <c r="L223" s="174"/>
      <c r="M223" s="175"/>
      <c r="N223" s="176"/>
      <c r="O223" s="176"/>
      <c r="P223" s="176"/>
      <c r="Q223" s="176"/>
      <c r="R223" s="176"/>
      <c r="S223" s="176"/>
      <c r="T223" s="177"/>
      <c r="AT223" s="178" t="s">
        <v>155</v>
      </c>
      <c r="AU223" s="178" t="s">
        <v>157</v>
      </c>
      <c r="AV223" s="11" t="s">
        <v>89</v>
      </c>
      <c r="AW223" s="11" t="s">
        <v>41</v>
      </c>
      <c r="AX223" s="11" t="s">
        <v>79</v>
      </c>
      <c r="AY223" s="178" t="s">
        <v>142</v>
      </c>
    </row>
    <row r="224" spans="2:65" s="1" customFormat="1" ht="16.5" customHeight="1">
      <c r="B224" s="30"/>
      <c r="C224" s="158" t="s">
        <v>618</v>
      </c>
      <c r="D224" s="158" t="s">
        <v>145</v>
      </c>
      <c r="E224" s="159" t="s">
        <v>619</v>
      </c>
      <c r="F224" s="160" t="s">
        <v>620</v>
      </c>
      <c r="G224" s="161" t="s">
        <v>148</v>
      </c>
      <c r="H224" s="162">
        <v>1</v>
      </c>
      <c r="I224" s="163">
        <v>560</v>
      </c>
      <c r="J224" s="163">
        <f>ROUND(I224*H224,2)</f>
        <v>560</v>
      </c>
      <c r="K224" s="160" t="s">
        <v>149</v>
      </c>
      <c r="L224" s="34"/>
      <c r="M224" s="56" t="s">
        <v>35</v>
      </c>
      <c r="N224" s="164" t="s">
        <v>50</v>
      </c>
      <c r="O224" s="165">
        <v>1.1120000000000001</v>
      </c>
      <c r="P224" s="165">
        <f>O224*H224</f>
        <v>1.1120000000000001</v>
      </c>
      <c r="Q224" s="165">
        <v>0</v>
      </c>
      <c r="R224" s="165">
        <f>Q224*H224</f>
        <v>0</v>
      </c>
      <c r="S224" s="165">
        <v>0.2</v>
      </c>
      <c r="T224" s="166">
        <f>S224*H224</f>
        <v>0.2</v>
      </c>
      <c r="AR224" s="15" t="s">
        <v>162</v>
      </c>
      <c r="AT224" s="15" t="s">
        <v>145</v>
      </c>
      <c r="AU224" s="15" t="s">
        <v>157</v>
      </c>
      <c r="AY224" s="15" t="s">
        <v>142</v>
      </c>
      <c r="BE224" s="167">
        <f>IF(N224="základní",J224,0)</f>
        <v>560</v>
      </c>
      <c r="BF224" s="167">
        <f>IF(N224="snížená",J224,0)</f>
        <v>0</v>
      </c>
      <c r="BG224" s="167">
        <f>IF(N224="zákl. přenesená",J224,0)</f>
        <v>0</v>
      </c>
      <c r="BH224" s="167">
        <f>IF(N224="sníž. přenesená",J224,0)</f>
        <v>0</v>
      </c>
      <c r="BI224" s="167">
        <f>IF(N224="nulová",J224,0)</f>
        <v>0</v>
      </c>
      <c r="BJ224" s="15" t="s">
        <v>87</v>
      </c>
      <c r="BK224" s="167">
        <f>ROUND(I224*H224,2)</f>
        <v>560</v>
      </c>
      <c r="BL224" s="15" t="s">
        <v>162</v>
      </c>
      <c r="BM224" s="15" t="s">
        <v>621</v>
      </c>
    </row>
    <row r="225" spans="2:65" s="11" customFormat="1" ht="11.25">
      <c r="B225" s="168"/>
      <c r="C225" s="169"/>
      <c r="D225" s="170" t="s">
        <v>155</v>
      </c>
      <c r="E225" s="171" t="s">
        <v>35</v>
      </c>
      <c r="F225" s="172" t="s">
        <v>622</v>
      </c>
      <c r="G225" s="169"/>
      <c r="H225" s="173">
        <v>1</v>
      </c>
      <c r="I225" s="169"/>
      <c r="J225" s="169"/>
      <c r="K225" s="169"/>
      <c r="L225" s="174"/>
      <c r="M225" s="175"/>
      <c r="N225" s="176"/>
      <c r="O225" s="176"/>
      <c r="P225" s="176"/>
      <c r="Q225" s="176"/>
      <c r="R225" s="176"/>
      <c r="S225" s="176"/>
      <c r="T225" s="177"/>
      <c r="AT225" s="178" t="s">
        <v>155</v>
      </c>
      <c r="AU225" s="178" t="s">
        <v>157</v>
      </c>
      <c r="AV225" s="11" t="s">
        <v>89</v>
      </c>
      <c r="AW225" s="11" t="s">
        <v>41</v>
      </c>
      <c r="AX225" s="11" t="s">
        <v>79</v>
      </c>
      <c r="AY225" s="178" t="s">
        <v>142</v>
      </c>
    </row>
    <row r="226" spans="2:65" s="10" customFormat="1" ht="22.9" customHeight="1">
      <c r="B226" s="143"/>
      <c r="C226" s="144"/>
      <c r="D226" s="145" t="s">
        <v>78</v>
      </c>
      <c r="E226" s="156" t="s">
        <v>623</v>
      </c>
      <c r="F226" s="156" t="s">
        <v>624</v>
      </c>
      <c r="G226" s="144"/>
      <c r="H226" s="144"/>
      <c r="I226" s="144"/>
      <c r="J226" s="157">
        <f>BK226</f>
        <v>16675.23</v>
      </c>
      <c r="K226" s="144"/>
      <c r="L226" s="148"/>
      <c r="M226" s="149"/>
      <c r="N226" s="150"/>
      <c r="O226" s="150"/>
      <c r="P226" s="151">
        <f>SUM(P227:P232)</f>
        <v>4.4943359999999997</v>
      </c>
      <c r="Q226" s="150"/>
      <c r="R226" s="151">
        <f>SUM(R227:R232)</f>
        <v>0</v>
      </c>
      <c r="S226" s="150"/>
      <c r="T226" s="152">
        <f>SUM(T227:T232)</f>
        <v>0</v>
      </c>
      <c r="AR226" s="153" t="s">
        <v>87</v>
      </c>
      <c r="AT226" s="154" t="s">
        <v>78</v>
      </c>
      <c r="AU226" s="154" t="s">
        <v>87</v>
      </c>
      <c r="AY226" s="153" t="s">
        <v>142</v>
      </c>
      <c r="BK226" s="155">
        <f>SUM(BK227:BK232)</f>
        <v>16675.23</v>
      </c>
    </row>
    <row r="227" spans="2:65" s="1" customFormat="1" ht="22.5" customHeight="1">
      <c r="B227" s="30"/>
      <c r="C227" s="158" t="s">
        <v>625</v>
      </c>
      <c r="D227" s="158" t="s">
        <v>145</v>
      </c>
      <c r="E227" s="159" t="s">
        <v>626</v>
      </c>
      <c r="F227" s="160" t="s">
        <v>627</v>
      </c>
      <c r="G227" s="161" t="s">
        <v>346</v>
      </c>
      <c r="H227" s="162">
        <v>11.263999999999999</v>
      </c>
      <c r="I227" s="163">
        <v>1140</v>
      </c>
      <c r="J227" s="163">
        <f>ROUND(I227*H227,2)</f>
        <v>12840.96</v>
      </c>
      <c r="K227" s="160" t="s">
        <v>149</v>
      </c>
      <c r="L227" s="34"/>
      <c r="M227" s="56" t="s">
        <v>35</v>
      </c>
      <c r="N227" s="164" t="s">
        <v>50</v>
      </c>
      <c r="O227" s="165">
        <v>0</v>
      </c>
      <c r="P227" s="165">
        <f>O227*H227</f>
        <v>0</v>
      </c>
      <c r="Q227" s="165">
        <v>0</v>
      </c>
      <c r="R227" s="165">
        <f>Q227*H227</f>
        <v>0</v>
      </c>
      <c r="S227" s="165">
        <v>0</v>
      </c>
      <c r="T227" s="166">
        <f>S227*H227</f>
        <v>0</v>
      </c>
      <c r="AR227" s="15" t="s">
        <v>162</v>
      </c>
      <c r="AT227" s="15" t="s">
        <v>145</v>
      </c>
      <c r="AU227" s="15" t="s">
        <v>89</v>
      </c>
      <c r="AY227" s="15" t="s">
        <v>142</v>
      </c>
      <c r="BE227" s="167">
        <f>IF(N227="základní",J227,0)</f>
        <v>12840.96</v>
      </c>
      <c r="BF227" s="167">
        <f>IF(N227="snížená",J227,0)</f>
        <v>0</v>
      </c>
      <c r="BG227" s="167">
        <f>IF(N227="zákl. přenesená",J227,0)</f>
        <v>0</v>
      </c>
      <c r="BH227" s="167">
        <f>IF(N227="sníž. přenesená",J227,0)</f>
        <v>0</v>
      </c>
      <c r="BI227" s="167">
        <f>IF(N227="nulová",J227,0)</f>
        <v>0</v>
      </c>
      <c r="BJ227" s="15" t="s">
        <v>87</v>
      </c>
      <c r="BK227" s="167">
        <f>ROUND(I227*H227,2)</f>
        <v>12840.96</v>
      </c>
      <c r="BL227" s="15" t="s">
        <v>162</v>
      </c>
      <c r="BM227" s="15" t="s">
        <v>628</v>
      </c>
    </row>
    <row r="228" spans="2:65" s="11" customFormat="1" ht="11.25">
      <c r="B228" s="168"/>
      <c r="C228" s="169"/>
      <c r="D228" s="170" t="s">
        <v>155</v>
      </c>
      <c r="E228" s="171" t="s">
        <v>35</v>
      </c>
      <c r="F228" s="172" t="s">
        <v>629</v>
      </c>
      <c r="G228" s="169"/>
      <c r="H228" s="173">
        <v>11.263999999999999</v>
      </c>
      <c r="I228" s="169"/>
      <c r="J228" s="169"/>
      <c r="K228" s="169"/>
      <c r="L228" s="174"/>
      <c r="M228" s="175"/>
      <c r="N228" s="176"/>
      <c r="O228" s="176"/>
      <c r="P228" s="176"/>
      <c r="Q228" s="176"/>
      <c r="R228" s="176"/>
      <c r="S228" s="176"/>
      <c r="T228" s="177"/>
      <c r="AT228" s="178" t="s">
        <v>155</v>
      </c>
      <c r="AU228" s="178" t="s">
        <v>89</v>
      </c>
      <c r="AV228" s="11" t="s">
        <v>89</v>
      </c>
      <c r="AW228" s="11" t="s">
        <v>41</v>
      </c>
      <c r="AX228" s="11" t="s">
        <v>79</v>
      </c>
      <c r="AY228" s="178" t="s">
        <v>142</v>
      </c>
    </row>
    <row r="229" spans="2:65" s="1" customFormat="1" ht="22.5" customHeight="1">
      <c r="B229" s="30"/>
      <c r="C229" s="158" t="s">
        <v>630</v>
      </c>
      <c r="D229" s="158" t="s">
        <v>145</v>
      </c>
      <c r="E229" s="159" t="s">
        <v>631</v>
      </c>
      <c r="F229" s="160" t="s">
        <v>632</v>
      </c>
      <c r="G229" s="161" t="s">
        <v>346</v>
      </c>
      <c r="H229" s="162">
        <v>11.263999999999999</v>
      </c>
      <c r="I229" s="163">
        <v>110</v>
      </c>
      <c r="J229" s="163">
        <f>ROUND(I229*H229,2)</f>
        <v>1239.04</v>
      </c>
      <c r="K229" s="160" t="s">
        <v>149</v>
      </c>
      <c r="L229" s="34"/>
      <c r="M229" s="56" t="s">
        <v>35</v>
      </c>
      <c r="N229" s="164" t="s">
        <v>50</v>
      </c>
      <c r="O229" s="165">
        <v>0.246</v>
      </c>
      <c r="P229" s="165">
        <f>O229*H229</f>
        <v>2.7709439999999996</v>
      </c>
      <c r="Q229" s="165">
        <v>0</v>
      </c>
      <c r="R229" s="165">
        <f>Q229*H229</f>
        <v>0</v>
      </c>
      <c r="S229" s="165">
        <v>0</v>
      </c>
      <c r="T229" s="166">
        <f>S229*H229</f>
        <v>0</v>
      </c>
      <c r="AR229" s="15" t="s">
        <v>162</v>
      </c>
      <c r="AT229" s="15" t="s">
        <v>145</v>
      </c>
      <c r="AU229" s="15" t="s">
        <v>89</v>
      </c>
      <c r="AY229" s="15" t="s">
        <v>142</v>
      </c>
      <c r="BE229" s="167">
        <f>IF(N229="základní",J229,0)</f>
        <v>1239.04</v>
      </c>
      <c r="BF229" s="167">
        <f>IF(N229="snížená",J229,0)</f>
        <v>0</v>
      </c>
      <c r="BG229" s="167">
        <f>IF(N229="zákl. přenesená",J229,0)</f>
        <v>0</v>
      </c>
      <c r="BH229" s="167">
        <f>IF(N229="sníž. přenesená",J229,0)</f>
        <v>0</v>
      </c>
      <c r="BI229" s="167">
        <f>IF(N229="nulová",J229,0)</f>
        <v>0</v>
      </c>
      <c r="BJ229" s="15" t="s">
        <v>87</v>
      </c>
      <c r="BK229" s="167">
        <f>ROUND(I229*H229,2)</f>
        <v>1239.04</v>
      </c>
      <c r="BL229" s="15" t="s">
        <v>162</v>
      </c>
      <c r="BM229" s="15" t="s">
        <v>633</v>
      </c>
    </row>
    <row r="230" spans="2:65" s="1" customFormat="1" ht="22.5" customHeight="1">
      <c r="B230" s="30"/>
      <c r="C230" s="158" t="s">
        <v>634</v>
      </c>
      <c r="D230" s="158" t="s">
        <v>145</v>
      </c>
      <c r="E230" s="159" t="s">
        <v>635</v>
      </c>
      <c r="F230" s="160" t="s">
        <v>636</v>
      </c>
      <c r="G230" s="161" t="s">
        <v>346</v>
      </c>
      <c r="H230" s="162">
        <v>101.376</v>
      </c>
      <c r="I230" s="163">
        <v>25.6</v>
      </c>
      <c r="J230" s="163">
        <f>ROUND(I230*H230,2)</f>
        <v>2595.23</v>
      </c>
      <c r="K230" s="160" t="s">
        <v>149</v>
      </c>
      <c r="L230" s="34"/>
      <c r="M230" s="56" t="s">
        <v>35</v>
      </c>
      <c r="N230" s="164" t="s">
        <v>50</v>
      </c>
      <c r="O230" s="165">
        <v>1.7000000000000001E-2</v>
      </c>
      <c r="P230" s="165">
        <f>O230*H230</f>
        <v>1.7233920000000003</v>
      </c>
      <c r="Q230" s="165">
        <v>0</v>
      </c>
      <c r="R230" s="165">
        <f>Q230*H230</f>
        <v>0</v>
      </c>
      <c r="S230" s="165">
        <v>0</v>
      </c>
      <c r="T230" s="166">
        <f>S230*H230</f>
        <v>0</v>
      </c>
      <c r="AR230" s="15" t="s">
        <v>162</v>
      </c>
      <c r="AT230" s="15" t="s">
        <v>145</v>
      </c>
      <c r="AU230" s="15" t="s">
        <v>89</v>
      </c>
      <c r="AY230" s="15" t="s">
        <v>142</v>
      </c>
      <c r="BE230" s="167">
        <f>IF(N230="základní",J230,0)</f>
        <v>2595.23</v>
      </c>
      <c r="BF230" s="167">
        <f>IF(N230="snížená",J230,0)</f>
        <v>0</v>
      </c>
      <c r="BG230" s="167">
        <f>IF(N230="zákl. přenesená",J230,0)</f>
        <v>0</v>
      </c>
      <c r="BH230" s="167">
        <f>IF(N230="sníž. přenesená",J230,0)</f>
        <v>0</v>
      </c>
      <c r="BI230" s="167">
        <f>IF(N230="nulová",J230,0)</f>
        <v>0</v>
      </c>
      <c r="BJ230" s="15" t="s">
        <v>87</v>
      </c>
      <c r="BK230" s="167">
        <f>ROUND(I230*H230,2)</f>
        <v>2595.23</v>
      </c>
      <c r="BL230" s="15" t="s">
        <v>162</v>
      </c>
      <c r="BM230" s="15" t="s">
        <v>637</v>
      </c>
    </row>
    <row r="231" spans="2:65" s="1" customFormat="1" ht="19.5">
      <c r="B231" s="30"/>
      <c r="C231" s="31"/>
      <c r="D231" s="170" t="s">
        <v>216</v>
      </c>
      <c r="E231" s="31"/>
      <c r="F231" s="179" t="s">
        <v>638</v>
      </c>
      <c r="G231" s="31"/>
      <c r="H231" s="31"/>
      <c r="I231" s="31"/>
      <c r="J231" s="31"/>
      <c r="K231" s="31"/>
      <c r="L231" s="34"/>
      <c r="M231" s="180"/>
      <c r="N231" s="57"/>
      <c r="O231" s="57"/>
      <c r="P231" s="57"/>
      <c r="Q231" s="57"/>
      <c r="R231" s="57"/>
      <c r="S231" s="57"/>
      <c r="T231" s="58"/>
      <c r="AT231" s="15" t="s">
        <v>216</v>
      </c>
      <c r="AU231" s="15" t="s">
        <v>89</v>
      </c>
    </row>
    <row r="232" spans="2:65" s="11" customFormat="1" ht="11.25">
      <c r="B232" s="168"/>
      <c r="C232" s="169"/>
      <c r="D232" s="170" t="s">
        <v>155</v>
      </c>
      <c r="E232" s="169"/>
      <c r="F232" s="172" t="s">
        <v>639</v>
      </c>
      <c r="G232" s="169"/>
      <c r="H232" s="173">
        <v>101.376</v>
      </c>
      <c r="I232" s="169"/>
      <c r="J232" s="169"/>
      <c r="K232" s="169"/>
      <c r="L232" s="174"/>
      <c r="M232" s="175"/>
      <c r="N232" s="176"/>
      <c r="O232" s="176"/>
      <c r="P232" s="176"/>
      <c r="Q232" s="176"/>
      <c r="R232" s="176"/>
      <c r="S232" s="176"/>
      <c r="T232" s="177"/>
      <c r="AT232" s="178" t="s">
        <v>155</v>
      </c>
      <c r="AU232" s="178" t="s">
        <v>89</v>
      </c>
      <c r="AV232" s="11" t="s">
        <v>89</v>
      </c>
      <c r="AW232" s="11" t="s">
        <v>4</v>
      </c>
      <c r="AX232" s="11" t="s">
        <v>87</v>
      </c>
      <c r="AY232" s="178" t="s">
        <v>142</v>
      </c>
    </row>
    <row r="233" spans="2:65" s="10" customFormat="1" ht="22.9" customHeight="1">
      <c r="B233" s="143"/>
      <c r="C233" s="144"/>
      <c r="D233" s="145" t="s">
        <v>78</v>
      </c>
      <c r="E233" s="156" t="s">
        <v>640</v>
      </c>
      <c r="F233" s="156" t="s">
        <v>641</v>
      </c>
      <c r="G233" s="144"/>
      <c r="H233" s="144"/>
      <c r="I233" s="144"/>
      <c r="J233" s="157">
        <f>BK233</f>
        <v>124102.46</v>
      </c>
      <c r="K233" s="144"/>
      <c r="L233" s="148"/>
      <c r="M233" s="149"/>
      <c r="N233" s="150"/>
      <c r="O233" s="150"/>
      <c r="P233" s="151">
        <f>P234</f>
        <v>193.95104000000001</v>
      </c>
      <c r="Q233" s="150"/>
      <c r="R233" s="151">
        <f>R234</f>
        <v>0</v>
      </c>
      <c r="S233" s="150"/>
      <c r="T233" s="152">
        <f>T234</f>
        <v>0</v>
      </c>
      <c r="AR233" s="153" t="s">
        <v>87</v>
      </c>
      <c r="AT233" s="154" t="s">
        <v>78</v>
      </c>
      <c r="AU233" s="154" t="s">
        <v>87</v>
      </c>
      <c r="AY233" s="153" t="s">
        <v>142</v>
      </c>
      <c r="BK233" s="155">
        <f>BK234</f>
        <v>124102.46</v>
      </c>
    </row>
    <row r="234" spans="2:65" s="1" customFormat="1" ht="22.5" customHeight="1">
      <c r="B234" s="30"/>
      <c r="C234" s="158" t="s">
        <v>642</v>
      </c>
      <c r="D234" s="158" t="s">
        <v>145</v>
      </c>
      <c r="E234" s="159" t="s">
        <v>643</v>
      </c>
      <c r="F234" s="160" t="s">
        <v>644</v>
      </c>
      <c r="G234" s="161" t="s">
        <v>346</v>
      </c>
      <c r="H234" s="162">
        <v>131.048</v>
      </c>
      <c r="I234" s="163">
        <v>947</v>
      </c>
      <c r="J234" s="163">
        <f>ROUND(I234*H234,2)</f>
        <v>124102.46</v>
      </c>
      <c r="K234" s="160" t="s">
        <v>149</v>
      </c>
      <c r="L234" s="34"/>
      <c r="M234" s="193" t="s">
        <v>35</v>
      </c>
      <c r="N234" s="194" t="s">
        <v>50</v>
      </c>
      <c r="O234" s="195">
        <v>1.48</v>
      </c>
      <c r="P234" s="195">
        <f>O234*H234</f>
        <v>193.95104000000001</v>
      </c>
      <c r="Q234" s="195">
        <v>0</v>
      </c>
      <c r="R234" s="195">
        <f>Q234*H234</f>
        <v>0</v>
      </c>
      <c r="S234" s="195">
        <v>0</v>
      </c>
      <c r="T234" s="196">
        <f>S234*H234</f>
        <v>0</v>
      </c>
      <c r="AR234" s="15" t="s">
        <v>162</v>
      </c>
      <c r="AT234" s="15" t="s">
        <v>145</v>
      </c>
      <c r="AU234" s="15" t="s">
        <v>89</v>
      </c>
      <c r="AY234" s="15" t="s">
        <v>142</v>
      </c>
      <c r="BE234" s="167">
        <f>IF(N234="základní",J234,0)</f>
        <v>124102.46</v>
      </c>
      <c r="BF234" s="167">
        <f>IF(N234="snížená",J234,0)</f>
        <v>0</v>
      </c>
      <c r="BG234" s="167">
        <f>IF(N234="zákl. přenesená",J234,0)</f>
        <v>0</v>
      </c>
      <c r="BH234" s="167">
        <f>IF(N234="sníž. přenesená",J234,0)</f>
        <v>0</v>
      </c>
      <c r="BI234" s="167">
        <f>IF(N234="nulová",J234,0)</f>
        <v>0</v>
      </c>
      <c r="BJ234" s="15" t="s">
        <v>87</v>
      </c>
      <c r="BK234" s="167">
        <f>ROUND(I234*H234,2)</f>
        <v>124102.46</v>
      </c>
      <c r="BL234" s="15" t="s">
        <v>162</v>
      </c>
      <c r="BM234" s="15" t="s">
        <v>645</v>
      </c>
    </row>
    <row r="235" spans="2:65" s="1" customFormat="1" ht="6.95" customHeight="1">
      <c r="B235" s="42"/>
      <c r="C235" s="43"/>
      <c r="D235" s="43"/>
      <c r="E235" s="43"/>
      <c r="F235" s="43"/>
      <c r="G235" s="43"/>
      <c r="H235" s="43"/>
      <c r="I235" s="43"/>
      <c r="J235" s="43"/>
      <c r="K235" s="43"/>
      <c r="L235" s="34"/>
    </row>
  </sheetData>
  <sheetProtection algorithmName="SHA-512" hashValue="r8rbptFtgzurDJFWOL5h7WySc0bM1DGgEwmbq1XvGkgK21PArbtP6On+K9tG+REYlzFYLlsClnjaS+Zmk0JPtw==" saltValue="YOt5cEX6E8hp8E31hEaXKAccx29OMlN+q1jqW+0kb3nqmzCuU5gUNBPFZE2LPSl++d0txvqTmcGwMMGoqEXlEQ==" spinCount="100000" sheet="1" objects="1" scenarios="1" formatColumns="0" formatRows="0" autoFilter="0"/>
  <autoFilter ref="C85:K234"/>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scale="88"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07"/>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46" ht="11.25">
      <c r="A1" s="20"/>
    </row>
    <row r="2" spans="1:46" ht="36.950000000000003" customHeight="1">
      <c r="L2" s="225"/>
      <c r="M2" s="225"/>
      <c r="N2" s="225"/>
      <c r="O2" s="225"/>
      <c r="P2" s="225"/>
      <c r="Q2" s="225"/>
      <c r="R2" s="225"/>
      <c r="S2" s="225"/>
      <c r="T2" s="225"/>
      <c r="U2" s="225"/>
      <c r="V2" s="225"/>
      <c r="AT2" s="15" t="s">
        <v>96</v>
      </c>
    </row>
    <row r="3" spans="1:46" ht="6.95" customHeight="1">
      <c r="B3" s="94"/>
      <c r="C3" s="95"/>
      <c r="D3" s="95"/>
      <c r="E3" s="95"/>
      <c r="F3" s="95"/>
      <c r="G3" s="95"/>
      <c r="H3" s="95"/>
      <c r="I3" s="95"/>
      <c r="J3" s="95"/>
      <c r="K3" s="95"/>
      <c r="L3" s="18"/>
      <c r="AT3" s="15" t="s">
        <v>89</v>
      </c>
    </row>
    <row r="4" spans="1:46" ht="24.95" customHeight="1">
      <c r="B4" s="18"/>
      <c r="D4" s="96" t="s">
        <v>112</v>
      </c>
      <c r="L4" s="18"/>
      <c r="M4" s="22" t="s">
        <v>10</v>
      </c>
      <c r="AT4" s="15" t="s">
        <v>4</v>
      </c>
    </row>
    <row r="5" spans="1:46" ht="6.95" customHeight="1">
      <c r="B5" s="18"/>
      <c r="L5" s="18"/>
    </row>
    <row r="6" spans="1:46" ht="12" customHeight="1">
      <c r="B6" s="18"/>
      <c r="D6" s="97" t="s">
        <v>14</v>
      </c>
      <c r="L6" s="18"/>
    </row>
    <row r="7" spans="1:46" ht="16.5" customHeight="1">
      <c r="B7" s="18"/>
      <c r="E7" s="252" t="str">
        <f>'Rekapitulace stavby'!K6</f>
        <v>REKONSTRUKCE BUDOVY OŘ PLZEŇ, TRÄGEROVA ULICE, ČESKÉ BUDĚJOVICE</v>
      </c>
      <c r="F7" s="253"/>
      <c r="G7" s="253"/>
      <c r="H7" s="253"/>
      <c r="L7" s="18"/>
    </row>
    <row r="8" spans="1:46" s="1" customFormat="1" ht="12" customHeight="1">
      <c r="B8" s="34"/>
      <c r="D8" s="97" t="s">
        <v>113</v>
      </c>
      <c r="L8" s="34"/>
    </row>
    <row r="9" spans="1:46" s="1" customFormat="1" ht="36.950000000000003" customHeight="1">
      <c r="B9" s="34"/>
      <c r="E9" s="254" t="s">
        <v>646</v>
      </c>
      <c r="F9" s="255"/>
      <c r="G9" s="255"/>
      <c r="H9" s="255"/>
      <c r="L9" s="34"/>
    </row>
    <row r="10" spans="1:46" s="1" customFormat="1" ht="11.25">
      <c r="B10" s="34"/>
      <c r="L10" s="34"/>
    </row>
    <row r="11" spans="1:46" s="1" customFormat="1" ht="12" customHeight="1">
      <c r="B11" s="34"/>
      <c r="D11" s="97" t="s">
        <v>16</v>
      </c>
      <c r="F11" s="15" t="s">
        <v>97</v>
      </c>
      <c r="I11" s="97" t="s">
        <v>18</v>
      </c>
      <c r="J11" s="15" t="s">
        <v>35</v>
      </c>
      <c r="L11" s="34"/>
    </row>
    <row r="12" spans="1:46" s="1" customFormat="1" ht="12" customHeight="1">
      <c r="B12" s="34"/>
      <c r="D12" s="97" t="s">
        <v>20</v>
      </c>
      <c r="F12" s="15" t="s">
        <v>21</v>
      </c>
      <c r="I12" s="97" t="s">
        <v>22</v>
      </c>
      <c r="J12" s="98" t="str">
        <f>'Rekapitulace stavby'!AN8</f>
        <v>25. 7. 2019</v>
      </c>
      <c r="L12" s="34"/>
    </row>
    <row r="13" spans="1:46" s="1" customFormat="1" ht="10.9" customHeight="1">
      <c r="B13" s="34"/>
      <c r="L13" s="34"/>
    </row>
    <row r="14" spans="1:46" s="1" customFormat="1" ht="12" customHeight="1">
      <c r="B14" s="34"/>
      <c r="D14" s="97" t="s">
        <v>28</v>
      </c>
      <c r="I14" s="97" t="s">
        <v>29</v>
      </c>
      <c r="J14" s="15" t="s">
        <v>30</v>
      </c>
      <c r="L14" s="34"/>
    </row>
    <row r="15" spans="1:46" s="1" customFormat="1" ht="18" customHeight="1">
      <c r="B15" s="34"/>
      <c r="E15" s="15" t="s">
        <v>31</v>
      </c>
      <c r="I15" s="97" t="s">
        <v>32</v>
      </c>
      <c r="J15" s="15" t="s">
        <v>33</v>
      </c>
      <c r="L15" s="34"/>
    </row>
    <row r="16" spans="1:46" s="1" customFormat="1" ht="6.95" customHeight="1">
      <c r="B16" s="34"/>
      <c r="L16" s="34"/>
    </row>
    <row r="17" spans="2:12" s="1" customFormat="1" ht="12" customHeight="1">
      <c r="B17" s="34"/>
      <c r="D17" s="97" t="s">
        <v>34</v>
      </c>
      <c r="I17" s="97" t="s">
        <v>29</v>
      </c>
      <c r="J17" s="15" t="str">
        <f>'Rekapitulace stavby'!AN13</f>
        <v/>
      </c>
      <c r="L17" s="34"/>
    </row>
    <row r="18" spans="2:12" s="1" customFormat="1" ht="18" customHeight="1">
      <c r="B18" s="34"/>
      <c r="E18" s="256" t="str">
        <f>'Rekapitulace stavby'!E14</f>
        <v xml:space="preserve"> </v>
      </c>
      <c r="F18" s="256"/>
      <c r="G18" s="256"/>
      <c r="H18" s="256"/>
      <c r="I18" s="97" t="s">
        <v>32</v>
      </c>
      <c r="J18" s="15" t="str">
        <f>'Rekapitulace stavby'!AN14</f>
        <v/>
      </c>
      <c r="L18" s="34"/>
    </row>
    <row r="19" spans="2:12" s="1" customFormat="1" ht="6.95" customHeight="1">
      <c r="B19" s="34"/>
      <c r="L19" s="34"/>
    </row>
    <row r="20" spans="2:12" s="1" customFormat="1" ht="12" customHeight="1">
      <c r="B20" s="34"/>
      <c r="D20" s="97" t="s">
        <v>37</v>
      </c>
      <c r="I20" s="97" t="s">
        <v>29</v>
      </c>
      <c r="J20" s="15" t="s">
        <v>38</v>
      </c>
      <c r="L20" s="34"/>
    </row>
    <row r="21" spans="2:12" s="1" customFormat="1" ht="18" customHeight="1">
      <c r="B21" s="34"/>
      <c r="E21" s="15" t="s">
        <v>39</v>
      </c>
      <c r="I21" s="97" t="s">
        <v>32</v>
      </c>
      <c r="J21" s="15" t="s">
        <v>40</v>
      </c>
      <c r="L21" s="34"/>
    </row>
    <row r="22" spans="2:12" s="1" customFormat="1" ht="6.95" customHeight="1">
      <c r="B22" s="34"/>
      <c r="L22" s="34"/>
    </row>
    <row r="23" spans="2:12" s="1" customFormat="1" ht="12" customHeight="1">
      <c r="B23" s="34"/>
      <c r="D23" s="97" t="s">
        <v>42</v>
      </c>
      <c r="I23" s="97" t="s">
        <v>29</v>
      </c>
      <c r="J23" s="15" t="str">
        <f>IF('Rekapitulace stavby'!AN19="","",'Rekapitulace stavby'!AN19)</f>
        <v/>
      </c>
      <c r="L23" s="34"/>
    </row>
    <row r="24" spans="2:12" s="1" customFormat="1" ht="18" customHeight="1">
      <c r="B24" s="34"/>
      <c r="E24" s="15" t="str">
        <f>IF('Rekapitulace stavby'!E20="","",'Rekapitulace stavby'!E20)</f>
        <v xml:space="preserve"> </v>
      </c>
      <c r="I24" s="97" t="s">
        <v>32</v>
      </c>
      <c r="J24" s="15" t="str">
        <f>IF('Rekapitulace stavby'!AN20="","",'Rekapitulace stavby'!AN20)</f>
        <v/>
      </c>
      <c r="L24" s="34"/>
    </row>
    <row r="25" spans="2:12" s="1" customFormat="1" ht="6.95" customHeight="1">
      <c r="B25" s="34"/>
      <c r="L25" s="34"/>
    </row>
    <row r="26" spans="2:12" s="1" customFormat="1" ht="12" customHeight="1">
      <c r="B26" s="34"/>
      <c r="D26" s="97" t="s">
        <v>43</v>
      </c>
      <c r="L26" s="34"/>
    </row>
    <row r="27" spans="2:12" s="6" customFormat="1" ht="16.5" customHeight="1">
      <c r="B27" s="101"/>
      <c r="E27" s="257" t="s">
        <v>35</v>
      </c>
      <c r="F27" s="257"/>
      <c r="G27" s="257"/>
      <c r="H27" s="257"/>
      <c r="L27" s="101"/>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102" t="s">
        <v>45</v>
      </c>
      <c r="J30" s="103">
        <f>ROUND(J86, 2)</f>
        <v>871791.96</v>
      </c>
      <c r="L30" s="34"/>
    </row>
    <row r="31" spans="2:12" s="1" customFormat="1" ht="6.95" customHeight="1">
      <c r="B31" s="34"/>
      <c r="D31" s="52"/>
      <c r="E31" s="52"/>
      <c r="F31" s="52"/>
      <c r="G31" s="52"/>
      <c r="H31" s="52"/>
      <c r="I31" s="52"/>
      <c r="J31" s="52"/>
      <c r="K31" s="52"/>
      <c r="L31" s="34"/>
    </row>
    <row r="32" spans="2:12" s="1" customFormat="1" ht="14.45" customHeight="1">
      <c r="B32" s="34"/>
      <c r="F32" s="104" t="s">
        <v>47</v>
      </c>
      <c r="I32" s="104" t="s">
        <v>46</v>
      </c>
      <c r="J32" s="104" t="s">
        <v>48</v>
      </c>
      <c r="L32" s="34"/>
    </row>
    <row r="33" spans="2:12" s="1" customFormat="1" ht="14.45" customHeight="1">
      <c r="B33" s="34"/>
      <c r="D33" s="97" t="s">
        <v>49</v>
      </c>
      <c r="E33" s="97" t="s">
        <v>50</v>
      </c>
      <c r="F33" s="105">
        <f>ROUND((SUM(BE86:BE206)),  2)</f>
        <v>871791.96</v>
      </c>
      <c r="I33" s="106">
        <v>0.21</v>
      </c>
      <c r="J33" s="105">
        <f>ROUND(((SUM(BE86:BE206))*I33),  2)</f>
        <v>183076.31</v>
      </c>
      <c r="L33" s="34"/>
    </row>
    <row r="34" spans="2:12" s="1" customFormat="1" ht="14.45" customHeight="1">
      <c r="B34" s="34"/>
      <c r="E34" s="97" t="s">
        <v>51</v>
      </c>
      <c r="F34" s="105">
        <f>ROUND((SUM(BF86:BF206)),  2)</f>
        <v>0</v>
      </c>
      <c r="I34" s="106">
        <v>0.15</v>
      </c>
      <c r="J34" s="105">
        <f>ROUND(((SUM(BF86:BF206))*I34),  2)</f>
        <v>0</v>
      </c>
      <c r="L34" s="34"/>
    </row>
    <row r="35" spans="2:12" s="1" customFormat="1" ht="14.45" hidden="1" customHeight="1">
      <c r="B35" s="34"/>
      <c r="E35" s="97" t="s">
        <v>52</v>
      </c>
      <c r="F35" s="105">
        <f>ROUND((SUM(BG86:BG206)),  2)</f>
        <v>0</v>
      </c>
      <c r="I35" s="106">
        <v>0.21</v>
      </c>
      <c r="J35" s="105">
        <f>0</f>
        <v>0</v>
      </c>
      <c r="L35" s="34"/>
    </row>
    <row r="36" spans="2:12" s="1" customFormat="1" ht="14.45" hidden="1" customHeight="1">
      <c r="B36" s="34"/>
      <c r="E36" s="97" t="s">
        <v>53</v>
      </c>
      <c r="F36" s="105">
        <f>ROUND((SUM(BH86:BH206)),  2)</f>
        <v>0</v>
      </c>
      <c r="I36" s="106">
        <v>0.15</v>
      </c>
      <c r="J36" s="105">
        <f>0</f>
        <v>0</v>
      </c>
      <c r="L36" s="34"/>
    </row>
    <row r="37" spans="2:12" s="1" customFormat="1" ht="14.45" hidden="1" customHeight="1">
      <c r="B37" s="34"/>
      <c r="E37" s="97" t="s">
        <v>54</v>
      </c>
      <c r="F37" s="105">
        <f>ROUND((SUM(BI86:BI206)),  2)</f>
        <v>0</v>
      </c>
      <c r="I37" s="106">
        <v>0</v>
      </c>
      <c r="J37" s="105">
        <f>0</f>
        <v>0</v>
      </c>
      <c r="L37" s="34"/>
    </row>
    <row r="38" spans="2:12" s="1" customFormat="1" ht="6.95" customHeight="1">
      <c r="B38" s="34"/>
      <c r="L38" s="34"/>
    </row>
    <row r="39" spans="2:12" s="1" customFormat="1" ht="25.35" customHeight="1">
      <c r="B39" s="34"/>
      <c r="C39" s="107"/>
      <c r="D39" s="108" t="s">
        <v>55</v>
      </c>
      <c r="E39" s="109"/>
      <c r="F39" s="109"/>
      <c r="G39" s="110" t="s">
        <v>56</v>
      </c>
      <c r="H39" s="111" t="s">
        <v>57</v>
      </c>
      <c r="I39" s="109"/>
      <c r="J39" s="112">
        <f>SUM(J30:J37)</f>
        <v>1054868.27</v>
      </c>
      <c r="K39" s="113"/>
      <c r="L39" s="34"/>
    </row>
    <row r="40" spans="2:12" s="1" customFormat="1" ht="14.45" customHeight="1">
      <c r="B40" s="114"/>
      <c r="C40" s="115"/>
      <c r="D40" s="115"/>
      <c r="E40" s="115"/>
      <c r="F40" s="115"/>
      <c r="G40" s="115"/>
      <c r="H40" s="115"/>
      <c r="I40" s="115"/>
      <c r="J40" s="115"/>
      <c r="K40" s="115"/>
      <c r="L40" s="34"/>
    </row>
    <row r="44" spans="2:12" s="1" customFormat="1" ht="6.95" customHeight="1">
      <c r="B44" s="116"/>
      <c r="C44" s="117"/>
      <c r="D44" s="117"/>
      <c r="E44" s="117"/>
      <c r="F44" s="117"/>
      <c r="G44" s="117"/>
      <c r="H44" s="117"/>
      <c r="I44" s="117"/>
      <c r="J44" s="117"/>
      <c r="K44" s="117"/>
      <c r="L44" s="34"/>
    </row>
    <row r="45" spans="2:12" s="1" customFormat="1" ht="24.95" customHeight="1">
      <c r="B45" s="30"/>
      <c r="C45" s="21" t="s">
        <v>115</v>
      </c>
      <c r="D45" s="31"/>
      <c r="E45" s="31"/>
      <c r="F45" s="31"/>
      <c r="G45" s="31"/>
      <c r="H45" s="31"/>
      <c r="I45" s="31"/>
      <c r="J45" s="31"/>
      <c r="K45" s="31"/>
      <c r="L45" s="34"/>
    </row>
    <row r="46" spans="2:12" s="1" customFormat="1" ht="6.95" customHeight="1">
      <c r="B46" s="30"/>
      <c r="C46" s="31"/>
      <c r="D46" s="31"/>
      <c r="E46" s="31"/>
      <c r="F46" s="31"/>
      <c r="G46" s="31"/>
      <c r="H46" s="31"/>
      <c r="I46" s="31"/>
      <c r="J46" s="31"/>
      <c r="K46" s="31"/>
      <c r="L46" s="34"/>
    </row>
    <row r="47" spans="2:12" s="1" customFormat="1" ht="12" customHeight="1">
      <c r="B47" s="30"/>
      <c r="C47" s="26" t="s">
        <v>14</v>
      </c>
      <c r="D47" s="31"/>
      <c r="E47" s="31"/>
      <c r="F47" s="31"/>
      <c r="G47" s="31"/>
      <c r="H47" s="31"/>
      <c r="I47" s="31"/>
      <c r="J47" s="31"/>
      <c r="K47" s="31"/>
      <c r="L47" s="34"/>
    </row>
    <row r="48" spans="2:12" s="1" customFormat="1" ht="16.5" customHeight="1">
      <c r="B48" s="30"/>
      <c r="C48" s="31"/>
      <c r="D48" s="31"/>
      <c r="E48" s="258" t="str">
        <f>E7</f>
        <v>REKONSTRUKCE BUDOVY OŘ PLZEŇ, TRÄGEROVA ULICE, ČESKÉ BUDĚJOVICE</v>
      </c>
      <c r="F48" s="259"/>
      <c r="G48" s="259"/>
      <c r="H48" s="259"/>
      <c r="I48" s="31"/>
      <c r="J48" s="31"/>
      <c r="K48" s="31"/>
      <c r="L48" s="34"/>
    </row>
    <row r="49" spans="2:47" s="1" customFormat="1" ht="12" customHeight="1">
      <c r="B49" s="30"/>
      <c r="C49" s="26" t="s">
        <v>113</v>
      </c>
      <c r="D49" s="31"/>
      <c r="E49" s="31"/>
      <c r="F49" s="31"/>
      <c r="G49" s="31"/>
      <c r="H49" s="31"/>
      <c r="I49" s="31"/>
      <c r="J49" s="31"/>
      <c r="K49" s="31"/>
      <c r="L49" s="34"/>
    </row>
    <row r="50" spans="2:47" s="1" customFormat="1" ht="16.5" customHeight="1">
      <c r="B50" s="30"/>
      <c r="C50" s="31"/>
      <c r="D50" s="31"/>
      <c r="E50" s="248" t="str">
        <f>E9</f>
        <v>SO 02-1 - Oplocení</v>
      </c>
      <c r="F50" s="240"/>
      <c r="G50" s="240"/>
      <c r="H50" s="240"/>
      <c r="I50" s="31"/>
      <c r="J50" s="31"/>
      <c r="K50" s="31"/>
      <c r="L50" s="34"/>
    </row>
    <row r="51" spans="2:47" s="1" customFormat="1" ht="6.95" customHeight="1">
      <c r="B51" s="30"/>
      <c r="C51" s="31"/>
      <c r="D51" s="31"/>
      <c r="E51" s="31"/>
      <c r="F51" s="31"/>
      <c r="G51" s="31"/>
      <c r="H51" s="31"/>
      <c r="I51" s="31"/>
      <c r="J51" s="31"/>
      <c r="K51" s="31"/>
      <c r="L51" s="34"/>
    </row>
    <row r="52" spans="2:47" s="1" customFormat="1" ht="12" customHeight="1">
      <c r="B52" s="30"/>
      <c r="C52" s="26" t="s">
        <v>20</v>
      </c>
      <c r="D52" s="31"/>
      <c r="E52" s="31"/>
      <c r="F52" s="24" t="str">
        <f>F12</f>
        <v>České Budějovice</v>
      </c>
      <c r="G52" s="31"/>
      <c r="H52" s="31"/>
      <c r="I52" s="26" t="s">
        <v>22</v>
      </c>
      <c r="J52" s="51" t="str">
        <f>IF(J12="","",J12)</f>
        <v>25. 7. 2019</v>
      </c>
      <c r="K52" s="31"/>
      <c r="L52" s="34"/>
    </row>
    <row r="53" spans="2:47" s="1" customFormat="1" ht="6.95" customHeight="1">
      <c r="B53" s="30"/>
      <c r="C53" s="31"/>
      <c r="D53" s="31"/>
      <c r="E53" s="31"/>
      <c r="F53" s="31"/>
      <c r="G53" s="31"/>
      <c r="H53" s="31"/>
      <c r="I53" s="31"/>
      <c r="J53" s="31"/>
      <c r="K53" s="31"/>
      <c r="L53" s="34"/>
    </row>
    <row r="54" spans="2:47" s="1" customFormat="1" ht="13.7" customHeight="1">
      <c r="B54" s="30"/>
      <c r="C54" s="26" t="s">
        <v>28</v>
      </c>
      <c r="D54" s="31"/>
      <c r="E54" s="31"/>
      <c r="F54" s="24" t="str">
        <f>E15</f>
        <v>Správa železniční dopravní cesty, státní o.</v>
      </c>
      <c r="G54" s="31"/>
      <c r="H54" s="31"/>
      <c r="I54" s="26" t="s">
        <v>37</v>
      </c>
      <c r="J54" s="28" t="str">
        <f>E21</f>
        <v>ATELIÉR DoPI, s.r.o.</v>
      </c>
      <c r="K54" s="31"/>
      <c r="L54" s="34"/>
    </row>
    <row r="55" spans="2:47" s="1" customFormat="1" ht="13.7" customHeight="1">
      <c r="B55" s="30"/>
      <c r="C55" s="26" t="s">
        <v>34</v>
      </c>
      <c r="D55" s="31"/>
      <c r="E55" s="31"/>
      <c r="F55" s="24" t="str">
        <f>IF(E18="","",E18)</f>
        <v xml:space="preserve"> </v>
      </c>
      <c r="G55" s="31"/>
      <c r="H55" s="31"/>
      <c r="I55" s="26" t="s">
        <v>42</v>
      </c>
      <c r="J55" s="28" t="str">
        <f>E24</f>
        <v xml:space="preserve"> </v>
      </c>
      <c r="K55" s="31"/>
      <c r="L55" s="34"/>
    </row>
    <row r="56" spans="2:47" s="1" customFormat="1" ht="10.35" customHeight="1">
      <c r="B56" s="30"/>
      <c r="C56" s="31"/>
      <c r="D56" s="31"/>
      <c r="E56" s="31"/>
      <c r="F56" s="31"/>
      <c r="G56" s="31"/>
      <c r="H56" s="31"/>
      <c r="I56" s="31"/>
      <c r="J56" s="31"/>
      <c r="K56" s="31"/>
      <c r="L56" s="34"/>
    </row>
    <row r="57" spans="2:47" s="1" customFormat="1" ht="29.25" customHeight="1">
      <c r="B57" s="30"/>
      <c r="C57" s="118" t="s">
        <v>116</v>
      </c>
      <c r="D57" s="119"/>
      <c r="E57" s="119"/>
      <c r="F57" s="119"/>
      <c r="G57" s="119"/>
      <c r="H57" s="119"/>
      <c r="I57" s="119"/>
      <c r="J57" s="120" t="s">
        <v>117</v>
      </c>
      <c r="K57" s="119"/>
      <c r="L57" s="34"/>
    </row>
    <row r="58" spans="2:47" s="1" customFormat="1" ht="10.35" customHeight="1">
      <c r="B58" s="30"/>
      <c r="C58" s="31"/>
      <c r="D58" s="31"/>
      <c r="E58" s="31"/>
      <c r="F58" s="31"/>
      <c r="G58" s="31"/>
      <c r="H58" s="31"/>
      <c r="I58" s="31"/>
      <c r="J58" s="31"/>
      <c r="K58" s="31"/>
      <c r="L58" s="34"/>
    </row>
    <row r="59" spans="2:47" s="1" customFormat="1" ht="22.9" customHeight="1">
      <c r="B59" s="30"/>
      <c r="C59" s="121" t="s">
        <v>77</v>
      </c>
      <c r="D59" s="31"/>
      <c r="E59" s="31"/>
      <c r="F59" s="31"/>
      <c r="G59" s="31"/>
      <c r="H59" s="31"/>
      <c r="I59" s="31"/>
      <c r="J59" s="70">
        <f>J86</f>
        <v>871791.95999999985</v>
      </c>
      <c r="K59" s="31"/>
      <c r="L59" s="34"/>
      <c r="AU59" s="15" t="s">
        <v>118</v>
      </c>
    </row>
    <row r="60" spans="2:47" s="7" customFormat="1" ht="24.95" customHeight="1">
      <c r="B60" s="122"/>
      <c r="C60" s="123"/>
      <c r="D60" s="124" t="s">
        <v>302</v>
      </c>
      <c r="E60" s="125"/>
      <c r="F60" s="125"/>
      <c r="G60" s="125"/>
      <c r="H60" s="125"/>
      <c r="I60" s="125"/>
      <c r="J60" s="126">
        <f>J87</f>
        <v>871791.95999999985</v>
      </c>
      <c r="K60" s="123"/>
      <c r="L60" s="127"/>
    </row>
    <row r="61" spans="2:47" s="8" customFormat="1" ht="19.899999999999999" customHeight="1">
      <c r="B61" s="128"/>
      <c r="C61" s="129"/>
      <c r="D61" s="130" t="s">
        <v>303</v>
      </c>
      <c r="E61" s="131"/>
      <c r="F61" s="131"/>
      <c r="G61" s="131"/>
      <c r="H61" s="131"/>
      <c r="I61" s="131"/>
      <c r="J61" s="132">
        <f>J88</f>
        <v>34334.11</v>
      </c>
      <c r="K61" s="129"/>
      <c r="L61" s="133"/>
    </row>
    <row r="62" spans="2:47" s="8" customFormat="1" ht="19.899999999999999" customHeight="1">
      <c r="B62" s="128"/>
      <c r="C62" s="129"/>
      <c r="D62" s="130" t="s">
        <v>647</v>
      </c>
      <c r="E62" s="131"/>
      <c r="F62" s="131"/>
      <c r="G62" s="131"/>
      <c r="H62" s="131"/>
      <c r="I62" s="131"/>
      <c r="J62" s="132">
        <f>J109</f>
        <v>64168.55</v>
      </c>
      <c r="K62" s="129"/>
      <c r="L62" s="133"/>
    </row>
    <row r="63" spans="2:47" s="8" customFormat="1" ht="19.899999999999999" customHeight="1">
      <c r="B63" s="128"/>
      <c r="C63" s="129"/>
      <c r="D63" s="130" t="s">
        <v>648</v>
      </c>
      <c r="E63" s="131"/>
      <c r="F63" s="131"/>
      <c r="G63" s="131"/>
      <c r="H63" s="131"/>
      <c r="I63" s="131"/>
      <c r="J63" s="132">
        <f>J124</f>
        <v>628095.07999999996</v>
      </c>
      <c r="K63" s="129"/>
      <c r="L63" s="133"/>
    </row>
    <row r="64" spans="2:47" s="8" customFormat="1" ht="19.899999999999999" customHeight="1">
      <c r="B64" s="128"/>
      <c r="C64" s="129"/>
      <c r="D64" s="130" t="s">
        <v>305</v>
      </c>
      <c r="E64" s="131"/>
      <c r="F64" s="131"/>
      <c r="G64" s="131"/>
      <c r="H64" s="131"/>
      <c r="I64" s="131"/>
      <c r="J64" s="132">
        <f>J176</f>
        <v>106130.95</v>
      </c>
      <c r="K64" s="129"/>
      <c r="L64" s="133"/>
    </row>
    <row r="65" spans="2:12" s="8" customFormat="1" ht="19.899999999999999" customHeight="1">
      <c r="B65" s="128"/>
      <c r="C65" s="129"/>
      <c r="D65" s="130" t="s">
        <v>307</v>
      </c>
      <c r="E65" s="131"/>
      <c r="F65" s="131"/>
      <c r="G65" s="131"/>
      <c r="H65" s="131"/>
      <c r="I65" s="131"/>
      <c r="J65" s="132">
        <f>J198</f>
        <v>24626.45</v>
      </c>
      <c r="K65" s="129"/>
      <c r="L65" s="133"/>
    </row>
    <row r="66" spans="2:12" s="8" customFormat="1" ht="19.899999999999999" customHeight="1">
      <c r="B66" s="128"/>
      <c r="C66" s="129"/>
      <c r="D66" s="130" t="s">
        <v>308</v>
      </c>
      <c r="E66" s="131"/>
      <c r="F66" s="131"/>
      <c r="G66" s="131"/>
      <c r="H66" s="131"/>
      <c r="I66" s="131"/>
      <c r="J66" s="132">
        <f>J205</f>
        <v>14436.82</v>
      </c>
      <c r="K66" s="129"/>
      <c r="L66" s="133"/>
    </row>
    <row r="67" spans="2:12" s="1" customFormat="1" ht="21.75" customHeight="1">
      <c r="B67" s="30"/>
      <c r="C67" s="31"/>
      <c r="D67" s="31"/>
      <c r="E67" s="31"/>
      <c r="F67" s="31"/>
      <c r="G67" s="31"/>
      <c r="H67" s="31"/>
      <c r="I67" s="31"/>
      <c r="J67" s="31"/>
      <c r="K67" s="31"/>
      <c r="L67" s="34"/>
    </row>
    <row r="68" spans="2:12" s="1" customFormat="1" ht="6.95" customHeight="1">
      <c r="B68" s="42"/>
      <c r="C68" s="43"/>
      <c r="D68" s="43"/>
      <c r="E68" s="43"/>
      <c r="F68" s="43"/>
      <c r="G68" s="43"/>
      <c r="H68" s="43"/>
      <c r="I68" s="43"/>
      <c r="J68" s="43"/>
      <c r="K68" s="43"/>
      <c r="L68" s="34"/>
    </row>
    <row r="72" spans="2:12" s="1" customFormat="1" ht="6.95" customHeight="1">
      <c r="B72" s="44"/>
      <c r="C72" s="45"/>
      <c r="D72" s="45"/>
      <c r="E72" s="45"/>
      <c r="F72" s="45"/>
      <c r="G72" s="45"/>
      <c r="H72" s="45"/>
      <c r="I72" s="45"/>
      <c r="J72" s="45"/>
      <c r="K72" s="45"/>
      <c r="L72" s="34"/>
    </row>
    <row r="73" spans="2:12" s="1" customFormat="1" ht="24.95" customHeight="1">
      <c r="B73" s="30"/>
      <c r="C73" s="21" t="s">
        <v>126</v>
      </c>
      <c r="D73" s="31"/>
      <c r="E73" s="31"/>
      <c r="F73" s="31"/>
      <c r="G73" s="31"/>
      <c r="H73" s="31"/>
      <c r="I73" s="31"/>
      <c r="J73" s="31"/>
      <c r="K73" s="31"/>
      <c r="L73" s="34"/>
    </row>
    <row r="74" spans="2:12" s="1" customFormat="1" ht="6.95" customHeight="1">
      <c r="B74" s="30"/>
      <c r="C74" s="31"/>
      <c r="D74" s="31"/>
      <c r="E74" s="31"/>
      <c r="F74" s="31"/>
      <c r="G74" s="31"/>
      <c r="H74" s="31"/>
      <c r="I74" s="31"/>
      <c r="J74" s="31"/>
      <c r="K74" s="31"/>
      <c r="L74" s="34"/>
    </row>
    <row r="75" spans="2:12" s="1" customFormat="1" ht="12" customHeight="1">
      <c r="B75" s="30"/>
      <c r="C75" s="26" t="s">
        <v>14</v>
      </c>
      <c r="D75" s="31"/>
      <c r="E75" s="31"/>
      <c r="F75" s="31"/>
      <c r="G75" s="31"/>
      <c r="H75" s="31"/>
      <c r="I75" s="31"/>
      <c r="J75" s="31"/>
      <c r="K75" s="31"/>
      <c r="L75" s="34"/>
    </row>
    <row r="76" spans="2:12" s="1" customFormat="1" ht="16.5" customHeight="1">
      <c r="B76" s="30"/>
      <c r="C76" s="31"/>
      <c r="D76" s="31"/>
      <c r="E76" s="258" t="str">
        <f>E7</f>
        <v>REKONSTRUKCE BUDOVY OŘ PLZEŇ, TRÄGEROVA ULICE, ČESKÉ BUDĚJOVICE</v>
      </c>
      <c r="F76" s="259"/>
      <c r="G76" s="259"/>
      <c r="H76" s="259"/>
      <c r="I76" s="31"/>
      <c r="J76" s="31"/>
      <c r="K76" s="31"/>
      <c r="L76" s="34"/>
    </row>
    <row r="77" spans="2:12" s="1" customFormat="1" ht="12" customHeight="1">
      <c r="B77" s="30"/>
      <c r="C77" s="26" t="s">
        <v>113</v>
      </c>
      <c r="D77" s="31"/>
      <c r="E77" s="31"/>
      <c r="F77" s="31"/>
      <c r="G77" s="31"/>
      <c r="H77" s="31"/>
      <c r="I77" s="31"/>
      <c r="J77" s="31"/>
      <c r="K77" s="31"/>
      <c r="L77" s="34"/>
    </row>
    <row r="78" spans="2:12" s="1" customFormat="1" ht="16.5" customHeight="1">
      <c r="B78" s="30"/>
      <c r="C78" s="31"/>
      <c r="D78" s="31"/>
      <c r="E78" s="248" t="str">
        <f>E9</f>
        <v>SO 02-1 - Oplocení</v>
      </c>
      <c r="F78" s="240"/>
      <c r="G78" s="240"/>
      <c r="H78" s="240"/>
      <c r="I78" s="31"/>
      <c r="J78" s="31"/>
      <c r="K78" s="31"/>
      <c r="L78" s="34"/>
    </row>
    <row r="79" spans="2:12" s="1" customFormat="1" ht="6.95" customHeight="1">
      <c r="B79" s="30"/>
      <c r="C79" s="31"/>
      <c r="D79" s="31"/>
      <c r="E79" s="31"/>
      <c r="F79" s="31"/>
      <c r="G79" s="31"/>
      <c r="H79" s="31"/>
      <c r="I79" s="31"/>
      <c r="J79" s="31"/>
      <c r="K79" s="31"/>
      <c r="L79" s="34"/>
    </row>
    <row r="80" spans="2:12" s="1" customFormat="1" ht="12" customHeight="1">
      <c r="B80" s="30"/>
      <c r="C80" s="26" t="s">
        <v>20</v>
      </c>
      <c r="D80" s="31"/>
      <c r="E80" s="31"/>
      <c r="F80" s="24" t="str">
        <f>F12</f>
        <v>České Budějovice</v>
      </c>
      <c r="G80" s="31"/>
      <c r="H80" s="31"/>
      <c r="I80" s="26" t="s">
        <v>22</v>
      </c>
      <c r="J80" s="51" t="str">
        <f>IF(J12="","",J12)</f>
        <v>25. 7. 2019</v>
      </c>
      <c r="K80" s="31"/>
      <c r="L80" s="34"/>
    </row>
    <row r="81" spans="2:65" s="1" customFormat="1" ht="6.95" customHeight="1">
      <c r="B81" s="30"/>
      <c r="C81" s="31"/>
      <c r="D81" s="31"/>
      <c r="E81" s="31"/>
      <c r="F81" s="31"/>
      <c r="G81" s="31"/>
      <c r="H81" s="31"/>
      <c r="I81" s="31"/>
      <c r="J81" s="31"/>
      <c r="K81" s="31"/>
      <c r="L81" s="34"/>
    </row>
    <row r="82" spans="2:65" s="1" customFormat="1" ht="13.7" customHeight="1">
      <c r="B82" s="30"/>
      <c r="C82" s="26" t="s">
        <v>28</v>
      </c>
      <c r="D82" s="31"/>
      <c r="E82" s="31"/>
      <c r="F82" s="24" t="str">
        <f>E15</f>
        <v>Správa železniční dopravní cesty, státní o.</v>
      </c>
      <c r="G82" s="31"/>
      <c r="H82" s="31"/>
      <c r="I82" s="26" t="s">
        <v>37</v>
      </c>
      <c r="J82" s="28" t="str">
        <f>E21</f>
        <v>ATELIÉR DoPI, s.r.o.</v>
      </c>
      <c r="K82" s="31"/>
      <c r="L82" s="34"/>
    </row>
    <row r="83" spans="2:65" s="1" customFormat="1" ht="13.7" customHeight="1">
      <c r="B83" s="30"/>
      <c r="C83" s="26" t="s">
        <v>34</v>
      </c>
      <c r="D83" s="31"/>
      <c r="E83" s="31"/>
      <c r="F83" s="24" t="str">
        <f>IF(E18="","",E18)</f>
        <v xml:space="preserve"> </v>
      </c>
      <c r="G83" s="31"/>
      <c r="H83" s="31"/>
      <c r="I83" s="26" t="s">
        <v>42</v>
      </c>
      <c r="J83" s="28" t="str">
        <f>E24</f>
        <v xml:space="preserve"> </v>
      </c>
      <c r="K83" s="31"/>
      <c r="L83" s="34"/>
    </row>
    <row r="84" spans="2:65" s="1" customFormat="1" ht="10.35" customHeight="1">
      <c r="B84" s="30"/>
      <c r="C84" s="31"/>
      <c r="D84" s="31"/>
      <c r="E84" s="31"/>
      <c r="F84" s="31"/>
      <c r="G84" s="31"/>
      <c r="H84" s="31"/>
      <c r="I84" s="31"/>
      <c r="J84" s="31"/>
      <c r="K84" s="31"/>
      <c r="L84" s="34"/>
    </row>
    <row r="85" spans="2:65" s="9" customFormat="1" ht="29.25" customHeight="1">
      <c r="B85" s="134"/>
      <c r="C85" s="135" t="s">
        <v>127</v>
      </c>
      <c r="D85" s="136" t="s">
        <v>64</v>
      </c>
      <c r="E85" s="136" t="s">
        <v>60</v>
      </c>
      <c r="F85" s="136" t="s">
        <v>61</v>
      </c>
      <c r="G85" s="136" t="s">
        <v>128</v>
      </c>
      <c r="H85" s="136" t="s">
        <v>129</v>
      </c>
      <c r="I85" s="136" t="s">
        <v>130</v>
      </c>
      <c r="J85" s="136" t="s">
        <v>117</v>
      </c>
      <c r="K85" s="137" t="s">
        <v>131</v>
      </c>
      <c r="L85" s="138"/>
      <c r="M85" s="61" t="s">
        <v>35</v>
      </c>
      <c r="N85" s="62" t="s">
        <v>49</v>
      </c>
      <c r="O85" s="62" t="s">
        <v>132</v>
      </c>
      <c r="P85" s="62" t="s">
        <v>133</v>
      </c>
      <c r="Q85" s="62" t="s">
        <v>134</v>
      </c>
      <c r="R85" s="62" t="s">
        <v>135</v>
      </c>
      <c r="S85" s="62" t="s">
        <v>136</v>
      </c>
      <c r="T85" s="63" t="s">
        <v>137</v>
      </c>
    </row>
    <row r="86" spans="2:65" s="1" customFormat="1" ht="22.9" customHeight="1">
      <c r="B86" s="30"/>
      <c r="C86" s="68" t="s">
        <v>138</v>
      </c>
      <c r="D86" s="31"/>
      <c r="E86" s="31"/>
      <c r="F86" s="31"/>
      <c r="G86" s="31"/>
      <c r="H86" s="31"/>
      <c r="I86" s="31"/>
      <c r="J86" s="139">
        <f>BK86</f>
        <v>871791.95999999985</v>
      </c>
      <c r="K86" s="31"/>
      <c r="L86" s="34"/>
      <c r="M86" s="64"/>
      <c r="N86" s="65"/>
      <c r="O86" s="65"/>
      <c r="P86" s="140">
        <f>P87</f>
        <v>786.52519599999994</v>
      </c>
      <c r="Q86" s="65"/>
      <c r="R86" s="140">
        <f>R87</f>
        <v>85.116894640000012</v>
      </c>
      <c r="S86" s="65"/>
      <c r="T86" s="141">
        <f>T87</f>
        <v>33.426714000000004</v>
      </c>
      <c r="AT86" s="15" t="s">
        <v>78</v>
      </c>
      <c r="AU86" s="15" t="s">
        <v>118</v>
      </c>
      <c r="BK86" s="142">
        <f>BK87</f>
        <v>871791.95999999985</v>
      </c>
    </row>
    <row r="87" spans="2:65" s="10" customFormat="1" ht="25.9" customHeight="1">
      <c r="B87" s="143"/>
      <c r="C87" s="144"/>
      <c r="D87" s="145" t="s">
        <v>78</v>
      </c>
      <c r="E87" s="146" t="s">
        <v>309</v>
      </c>
      <c r="F87" s="146" t="s">
        <v>310</v>
      </c>
      <c r="G87" s="144"/>
      <c r="H87" s="144"/>
      <c r="I87" s="144"/>
      <c r="J87" s="147">
        <f>BK87</f>
        <v>871791.95999999985</v>
      </c>
      <c r="K87" s="144"/>
      <c r="L87" s="148"/>
      <c r="M87" s="149"/>
      <c r="N87" s="150"/>
      <c r="O87" s="150"/>
      <c r="P87" s="151">
        <f>P88+P109+P124+P176+P198+P205</f>
        <v>786.52519599999994</v>
      </c>
      <c r="Q87" s="150"/>
      <c r="R87" s="151">
        <f>R88+R109+R124+R176+R198+R205</f>
        <v>85.116894640000012</v>
      </c>
      <c r="S87" s="150"/>
      <c r="T87" s="152">
        <f>T88+T109+T124+T176+T198+T205</f>
        <v>33.426714000000004</v>
      </c>
      <c r="AR87" s="153" t="s">
        <v>87</v>
      </c>
      <c r="AT87" s="154" t="s">
        <v>78</v>
      </c>
      <c r="AU87" s="154" t="s">
        <v>79</v>
      </c>
      <c r="AY87" s="153" t="s">
        <v>142</v>
      </c>
      <c r="BK87" s="155">
        <f>BK88+BK109+BK124+BK176+BK198+BK205</f>
        <v>871791.95999999985</v>
      </c>
    </row>
    <row r="88" spans="2:65" s="10" customFormat="1" ht="22.9" customHeight="1">
      <c r="B88" s="143"/>
      <c r="C88" s="144"/>
      <c r="D88" s="145" t="s">
        <v>78</v>
      </c>
      <c r="E88" s="156" t="s">
        <v>87</v>
      </c>
      <c r="F88" s="156" t="s">
        <v>311</v>
      </c>
      <c r="G88" s="144"/>
      <c r="H88" s="144"/>
      <c r="I88" s="144"/>
      <c r="J88" s="157">
        <f>BK88</f>
        <v>34334.11</v>
      </c>
      <c r="K88" s="144"/>
      <c r="L88" s="148"/>
      <c r="M88" s="149"/>
      <c r="N88" s="150"/>
      <c r="O88" s="150"/>
      <c r="P88" s="151">
        <f>SUM(P89:P108)</f>
        <v>65.303135999999995</v>
      </c>
      <c r="Q88" s="150"/>
      <c r="R88" s="151">
        <f>SUM(R89:R108)</f>
        <v>0</v>
      </c>
      <c r="S88" s="150"/>
      <c r="T88" s="152">
        <f>SUM(T89:T108)</f>
        <v>16.792000000000002</v>
      </c>
      <c r="AR88" s="153" t="s">
        <v>87</v>
      </c>
      <c r="AT88" s="154" t="s">
        <v>78</v>
      </c>
      <c r="AU88" s="154" t="s">
        <v>87</v>
      </c>
      <c r="AY88" s="153" t="s">
        <v>142</v>
      </c>
      <c r="BK88" s="155">
        <f>SUM(BK89:BK108)</f>
        <v>34334.11</v>
      </c>
    </row>
    <row r="89" spans="2:65" s="1" customFormat="1" ht="16.5" customHeight="1">
      <c r="B89" s="30"/>
      <c r="C89" s="158" t="s">
        <v>87</v>
      </c>
      <c r="D89" s="158" t="s">
        <v>145</v>
      </c>
      <c r="E89" s="159" t="s">
        <v>312</v>
      </c>
      <c r="F89" s="160" t="s">
        <v>313</v>
      </c>
      <c r="G89" s="161" t="s">
        <v>314</v>
      </c>
      <c r="H89" s="162">
        <v>2.6880000000000002</v>
      </c>
      <c r="I89" s="163">
        <v>384</v>
      </c>
      <c r="J89" s="163">
        <f>ROUND(I89*H89,2)</f>
        <v>1032.19</v>
      </c>
      <c r="K89" s="160" t="s">
        <v>149</v>
      </c>
      <c r="L89" s="34"/>
      <c r="M89" s="56" t="s">
        <v>35</v>
      </c>
      <c r="N89" s="164" t="s">
        <v>50</v>
      </c>
      <c r="O89" s="165">
        <v>1.272</v>
      </c>
      <c r="P89" s="165">
        <f>O89*H89</f>
        <v>3.4191360000000004</v>
      </c>
      <c r="Q89" s="165">
        <v>0</v>
      </c>
      <c r="R89" s="165">
        <f>Q89*H89</f>
        <v>0</v>
      </c>
      <c r="S89" s="165">
        <v>1</v>
      </c>
      <c r="T89" s="166">
        <f>S89*H89</f>
        <v>2.6880000000000002</v>
      </c>
      <c r="AR89" s="15" t="s">
        <v>162</v>
      </c>
      <c r="AT89" s="15" t="s">
        <v>145</v>
      </c>
      <c r="AU89" s="15" t="s">
        <v>89</v>
      </c>
      <c r="AY89" s="15" t="s">
        <v>142</v>
      </c>
      <c r="BE89" s="167">
        <f>IF(N89="základní",J89,0)</f>
        <v>1032.19</v>
      </c>
      <c r="BF89" s="167">
        <f>IF(N89="snížená",J89,0)</f>
        <v>0</v>
      </c>
      <c r="BG89" s="167">
        <f>IF(N89="zákl. přenesená",J89,0)</f>
        <v>0</v>
      </c>
      <c r="BH89" s="167">
        <f>IF(N89="sníž. přenesená",J89,0)</f>
        <v>0</v>
      </c>
      <c r="BI89" s="167">
        <f>IF(N89="nulová",J89,0)</f>
        <v>0</v>
      </c>
      <c r="BJ89" s="15" t="s">
        <v>87</v>
      </c>
      <c r="BK89" s="167">
        <f>ROUND(I89*H89,2)</f>
        <v>1032.19</v>
      </c>
      <c r="BL89" s="15" t="s">
        <v>162</v>
      </c>
      <c r="BM89" s="15" t="s">
        <v>649</v>
      </c>
    </row>
    <row r="90" spans="2:65" s="11" customFormat="1" ht="11.25">
      <c r="B90" s="168"/>
      <c r="C90" s="169"/>
      <c r="D90" s="170" t="s">
        <v>155</v>
      </c>
      <c r="E90" s="171" t="s">
        <v>35</v>
      </c>
      <c r="F90" s="172" t="s">
        <v>650</v>
      </c>
      <c r="G90" s="169"/>
      <c r="H90" s="173">
        <v>2.6880000000000002</v>
      </c>
      <c r="I90" s="169"/>
      <c r="J90" s="169"/>
      <c r="K90" s="169"/>
      <c r="L90" s="174"/>
      <c r="M90" s="175"/>
      <c r="N90" s="176"/>
      <c r="O90" s="176"/>
      <c r="P90" s="176"/>
      <c r="Q90" s="176"/>
      <c r="R90" s="176"/>
      <c r="S90" s="176"/>
      <c r="T90" s="177"/>
      <c r="AT90" s="178" t="s">
        <v>155</v>
      </c>
      <c r="AU90" s="178" t="s">
        <v>89</v>
      </c>
      <c r="AV90" s="11" t="s">
        <v>89</v>
      </c>
      <c r="AW90" s="11" t="s">
        <v>41</v>
      </c>
      <c r="AX90" s="11" t="s">
        <v>79</v>
      </c>
      <c r="AY90" s="178" t="s">
        <v>142</v>
      </c>
    </row>
    <row r="91" spans="2:65" s="1" customFormat="1" ht="22.5" customHeight="1">
      <c r="B91" s="30"/>
      <c r="C91" s="158" t="s">
        <v>89</v>
      </c>
      <c r="D91" s="158" t="s">
        <v>145</v>
      </c>
      <c r="E91" s="159" t="s">
        <v>651</v>
      </c>
      <c r="F91" s="160" t="s">
        <v>652</v>
      </c>
      <c r="G91" s="161" t="s">
        <v>314</v>
      </c>
      <c r="H91" s="162">
        <v>10.263999999999999</v>
      </c>
      <c r="I91" s="163">
        <v>1310</v>
      </c>
      <c r="J91" s="163">
        <f>ROUND(I91*H91,2)</f>
        <v>13445.84</v>
      </c>
      <c r="K91" s="160" t="s">
        <v>149</v>
      </c>
      <c r="L91" s="34"/>
      <c r="M91" s="56" t="s">
        <v>35</v>
      </c>
      <c r="N91" s="164" t="s">
        <v>50</v>
      </c>
      <c r="O91" s="165">
        <v>4.2880000000000003</v>
      </c>
      <c r="P91" s="165">
        <f>O91*H91</f>
        <v>44.012031999999998</v>
      </c>
      <c r="Q91" s="165">
        <v>0</v>
      </c>
      <c r="R91" s="165">
        <f>Q91*H91</f>
        <v>0</v>
      </c>
      <c r="S91" s="165">
        <v>1</v>
      </c>
      <c r="T91" s="166">
        <f>S91*H91</f>
        <v>10.263999999999999</v>
      </c>
      <c r="AR91" s="15" t="s">
        <v>162</v>
      </c>
      <c r="AT91" s="15" t="s">
        <v>145</v>
      </c>
      <c r="AU91" s="15" t="s">
        <v>89</v>
      </c>
      <c r="AY91" s="15" t="s">
        <v>142</v>
      </c>
      <c r="BE91" s="167">
        <f>IF(N91="základní",J91,0)</f>
        <v>13445.84</v>
      </c>
      <c r="BF91" s="167">
        <f>IF(N91="snížená",J91,0)</f>
        <v>0</v>
      </c>
      <c r="BG91" s="167">
        <f>IF(N91="zákl. přenesená",J91,0)</f>
        <v>0</v>
      </c>
      <c r="BH91" s="167">
        <f>IF(N91="sníž. přenesená",J91,0)</f>
        <v>0</v>
      </c>
      <c r="BI91" s="167">
        <f>IF(N91="nulová",J91,0)</f>
        <v>0</v>
      </c>
      <c r="BJ91" s="15" t="s">
        <v>87</v>
      </c>
      <c r="BK91" s="167">
        <f>ROUND(I91*H91,2)</f>
        <v>13445.84</v>
      </c>
      <c r="BL91" s="15" t="s">
        <v>162</v>
      </c>
      <c r="BM91" s="15" t="s">
        <v>653</v>
      </c>
    </row>
    <row r="92" spans="2:65" s="11" customFormat="1" ht="11.25">
      <c r="B92" s="168"/>
      <c r="C92" s="169"/>
      <c r="D92" s="170" t="s">
        <v>155</v>
      </c>
      <c r="E92" s="171" t="s">
        <v>35</v>
      </c>
      <c r="F92" s="172" t="s">
        <v>654</v>
      </c>
      <c r="G92" s="169"/>
      <c r="H92" s="173">
        <v>4.6079999999999997</v>
      </c>
      <c r="I92" s="169"/>
      <c r="J92" s="169"/>
      <c r="K92" s="169"/>
      <c r="L92" s="174"/>
      <c r="M92" s="175"/>
      <c r="N92" s="176"/>
      <c r="O92" s="176"/>
      <c r="P92" s="176"/>
      <c r="Q92" s="176"/>
      <c r="R92" s="176"/>
      <c r="S92" s="176"/>
      <c r="T92" s="177"/>
      <c r="AT92" s="178" t="s">
        <v>155</v>
      </c>
      <c r="AU92" s="178" t="s">
        <v>89</v>
      </c>
      <c r="AV92" s="11" t="s">
        <v>89</v>
      </c>
      <c r="AW92" s="11" t="s">
        <v>41</v>
      </c>
      <c r="AX92" s="11" t="s">
        <v>79</v>
      </c>
      <c r="AY92" s="178" t="s">
        <v>142</v>
      </c>
    </row>
    <row r="93" spans="2:65" s="11" customFormat="1" ht="11.25">
      <c r="B93" s="168"/>
      <c r="C93" s="169"/>
      <c r="D93" s="170" t="s">
        <v>155</v>
      </c>
      <c r="E93" s="171" t="s">
        <v>35</v>
      </c>
      <c r="F93" s="172" t="s">
        <v>655</v>
      </c>
      <c r="G93" s="169"/>
      <c r="H93" s="173">
        <v>7.1999999999999995E-2</v>
      </c>
      <c r="I93" s="169"/>
      <c r="J93" s="169"/>
      <c r="K93" s="169"/>
      <c r="L93" s="174"/>
      <c r="M93" s="175"/>
      <c r="N93" s="176"/>
      <c r="O93" s="176"/>
      <c r="P93" s="176"/>
      <c r="Q93" s="176"/>
      <c r="R93" s="176"/>
      <c r="S93" s="176"/>
      <c r="T93" s="177"/>
      <c r="AT93" s="178" t="s">
        <v>155</v>
      </c>
      <c r="AU93" s="178" t="s">
        <v>89</v>
      </c>
      <c r="AV93" s="11" t="s">
        <v>89</v>
      </c>
      <c r="AW93" s="11" t="s">
        <v>41</v>
      </c>
      <c r="AX93" s="11" t="s">
        <v>79</v>
      </c>
      <c r="AY93" s="178" t="s">
        <v>142</v>
      </c>
    </row>
    <row r="94" spans="2:65" s="11" customFormat="1" ht="11.25">
      <c r="B94" s="168"/>
      <c r="C94" s="169"/>
      <c r="D94" s="170" t="s">
        <v>155</v>
      </c>
      <c r="E94" s="171" t="s">
        <v>35</v>
      </c>
      <c r="F94" s="172" t="s">
        <v>656</v>
      </c>
      <c r="G94" s="169"/>
      <c r="H94" s="173">
        <v>2.484</v>
      </c>
      <c r="I94" s="169"/>
      <c r="J94" s="169"/>
      <c r="K94" s="169"/>
      <c r="L94" s="174"/>
      <c r="M94" s="175"/>
      <c r="N94" s="176"/>
      <c r="O94" s="176"/>
      <c r="P94" s="176"/>
      <c r="Q94" s="176"/>
      <c r="R94" s="176"/>
      <c r="S94" s="176"/>
      <c r="T94" s="177"/>
      <c r="AT94" s="178" t="s">
        <v>155</v>
      </c>
      <c r="AU94" s="178" t="s">
        <v>89</v>
      </c>
      <c r="AV94" s="11" t="s">
        <v>89</v>
      </c>
      <c r="AW94" s="11" t="s">
        <v>41</v>
      </c>
      <c r="AX94" s="11" t="s">
        <v>79</v>
      </c>
      <c r="AY94" s="178" t="s">
        <v>142</v>
      </c>
    </row>
    <row r="95" spans="2:65" s="11" customFormat="1" ht="11.25">
      <c r="B95" s="168"/>
      <c r="C95" s="169"/>
      <c r="D95" s="170" t="s">
        <v>155</v>
      </c>
      <c r="E95" s="171" t="s">
        <v>35</v>
      </c>
      <c r="F95" s="172" t="s">
        <v>657</v>
      </c>
      <c r="G95" s="169"/>
      <c r="H95" s="173">
        <v>1.08</v>
      </c>
      <c r="I95" s="169"/>
      <c r="J95" s="169"/>
      <c r="K95" s="169"/>
      <c r="L95" s="174"/>
      <c r="M95" s="175"/>
      <c r="N95" s="176"/>
      <c r="O95" s="176"/>
      <c r="P95" s="176"/>
      <c r="Q95" s="176"/>
      <c r="R95" s="176"/>
      <c r="S95" s="176"/>
      <c r="T95" s="177"/>
      <c r="AT95" s="178" t="s">
        <v>155</v>
      </c>
      <c r="AU95" s="178" t="s">
        <v>89</v>
      </c>
      <c r="AV95" s="11" t="s">
        <v>89</v>
      </c>
      <c r="AW95" s="11" t="s">
        <v>41</v>
      </c>
      <c r="AX95" s="11" t="s">
        <v>79</v>
      </c>
      <c r="AY95" s="178" t="s">
        <v>142</v>
      </c>
    </row>
    <row r="96" spans="2:65" s="11" customFormat="1" ht="11.25">
      <c r="B96" s="168"/>
      <c r="C96" s="169"/>
      <c r="D96" s="170" t="s">
        <v>155</v>
      </c>
      <c r="E96" s="171" t="s">
        <v>35</v>
      </c>
      <c r="F96" s="172" t="s">
        <v>658</v>
      </c>
      <c r="G96" s="169"/>
      <c r="H96" s="173">
        <v>0.108</v>
      </c>
      <c r="I96" s="169"/>
      <c r="J96" s="169"/>
      <c r="K96" s="169"/>
      <c r="L96" s="174"/>
      <c r="M96" s="175"/>
      <c r="N96" s="176"/>
      <c r="O96" s="176"/>
      <c r="P96" s="176"/>
      <c r="Q96" s="176"/>
      <c r="R96" s="176"/>
      <c r="S96" s="176"/>
      <c r="T96" s="177"/>
      <c r="AT96" s="178" t="s">
        <v>155</v>
      </c>
      <c r="AU96" s="178" t="s">
        <v>89</v>
      </c>
      <c r="AV96" s="11" t="s">
        <v>89</v>
      </c>
      <c r="AW96" s="11" t="s">
        <v>41</v>
      </c>
      <c r="AX96" s="11" t="s">
        <v>79</v>
      </c>
      <c r="AY96" s="178" t="s">
        <v>142</v>
      </c>
    </row>
    <row r="97" spans="2:65" s="11" customFormat="1" ht="11.25">
      <c r="B97" s="168"/>
      <c r="C97" s="169"/>
      <c r="D97" s="170" t="s">
        <v>155</v>
      </c>
      <c r="E97" s="171" t="s">
        <v>35</v>
      </c>
      <c r="F97" s="172" t="s">
        <v>659</v>
      </c>
      <c r="G97" s="169"/>
      <c r="H97" s="173">
        <v>1.08</v>
      </c>
      <c r="I97" s="169"/>
      <c r="J97" s="169"/>
      <c r="K97" s="169"/>
      <c r="L97" s="174"/>
      <c r="M97" s="175"/>
      <c r="N97" s="176"/>
      <c r="O97" s="176"/>
      <c r="P97" s="176"/>
      <c r="Q97" s="176"/>
      <c r="R97" s="176"/>
      <c r="S97" s="176"/>
      <c r="T97" s="177"/>
      <c r="AT97" s="178" t="s">
        <v>155</v>
      </c>
      <c r="AU97" s="178" t="s">
        <v>89</v>
      </c>
      <c r="AV97" s="11" t="s">
        <v>89</v>
      </c>
      <c r="AW97" s="11" t="s">
        <v>41</v>
      </c>
      <c r="AX97" s="11" t="s">
        <v>79</v>
      </c>
      <c r="AY97" s="178" t="s">
        <v>142</v>
      </c>
    </row>
    <row r="98" spans="2:65" s="11" customFormat="1" ht="11.25">
      <c r="B98" s="168"/>
      <c r="C98" s="169"/>
      <c r="D98" s="170" t="s">
        <v>155</v>
      </c>
      <c r="E98" s="171" t="s">
        <v>35</v>
      </c>
      <c r="F98" s="172" t="s">
        <v>660</v>
      </c>
      <c r="G98" s="169"/>
      <c r="H98" s="173">
        <v>0.83199999999999996</v>
      </c>
      <c r="I98" s="169"/>
      <c r="J98" s="169"/>
      <c r="K98" s="169"/>
      <c r="L98" s="174"/>
      <c r="M98" s="175"/>
      <c r="N98" s="176"/>
      <c r="O98" s="176"/>
      <c r="P98" s="176"/>
      <c r="Q98" s="176"/>
      <c r="R98" s="176"/>
      <c r="S98" s="176"/>
      <c r="T98" s="177"/>
      <c r="AT98" s="178" t="s">
        <v>155</v>
      </c>
      <c r="AU98" s="178" t="s">
        <v>89</v>
      </c>
      <c r="AV98" s="11" t="s">
        <v>89</v>
      </c>
      <c r="AW98" s="11" t="s">
        <v>41</v>
      </c>
      <c r="AX98" s="11" t="s">
        <v>79</v>
      </c>
      <c r="AY98" s="178" t="s">
        <v>142</v>
      </c>
    </row>
    <row r="99" spans="2:65" s="1" customFormat="1" ht="22.5" customHeight="1">
      <c r="B99" s="30"/>
      <c r="C99" s="158" t="s">
        <v>157</v>
      </c>
      <c r="D99" s="158" t="s">
        <v>145</v>
      </c>
      <c r="E99" s="159" t="s">
        <v>320</v>
      </c>
      <c r="F99" s="160" t="s">
        <v>321</v>
      </c>
      <c r="G99" s="161" t="s">
        <v>314</v>
      </c>
      <c r="H99" s="162">
        <v>3.84</v>
      </c>
      <c r="I99" s="163">
        <v>1690</v>
      </c>
      <c r="J99" s="163">
        <f>ROUND(I99*H99,2)</f>
        <v>6489.6</v>
      </c>
      <c r="K99" s="160" t="s">
        <v>149</v>
      </c>
      <c r="L99" s="34"/>
      <c r="M99" s="56" t="s">
        <v>35</v>
      </c>
      <c r="N99" s="164" t="s">
        <v>50</v>
      </c>
      <c r="O99" s="165">
        <v>3.9369999999999998</v>
      </c>
      <c r="P99" s="165">
        <f>O99*H99</f>
        <v>15.118079999999999</v>
      </c>
      <c r="Q99" s="165">
        <v>0</v>
      </c>
      <c r="R99" s="165">
        <f>Q99*H99</f>
        <v>0</v>
      </c>
      <c r="S99" s="165">
        <v>1</v>
      </c>
      <c r="T99" s="166">
        <f>S99*H99</f>
        <v>3.84</v>
      </c>
      <c r="AR99" s="15" t="s">
        <v>162</v>
      </c>
      <c r="AT99" s="15" t="s">
        <v>145</v>
      </c>
      <c r="AU99" s="15" t="s">
        <v>89</v>
      </c>
      <c r="AY99" s="15" t="s">
        <v>142</v>
      </c>
      <c r="BE99" s="167">
        <f>IF(N99="základní",J99,0)</f>
        <v>6489.6</v>
      </c>
      <c r="BF99" s="167">
        <f>IF(N99="snížená",J99,0)</f>
        <v>0</v>
      </c>
      <c r="BG99" s="167">
        <f>IF(N99="zákl. přenesená",J99,0)</f>
        <v>0</v>
      </c>
      <c r="BH99" s="167">
        <f>IF(N99="sníž. přenesená",J99,0)</f>
        <v>0</v>
      </c>
      <c r="BI99" s="167">
        <f>IF(N99="nulová",J99,0)</f>
        <v>0</v>
      </c>
      <c r="BJ99" s="15" t="s">
        <v>87</v>
      </c>
      <c r="BK99" s="167">
        <f>ROUND(I99*H99,2)</f>
        <v>6489.6</v>
      </c>
      <c r="BL99" s="15" t="s">
        <v>162</v>
      </c>
      <c r="BM99" s="15" t="s">
        <v>661</v>
      </c>
    </row>
    <row r="100" spans="2:65" s="11" customFormat="1" ht="11.25">
      <c r="B100" s="168"/>
      <c r="C100" s="169"/>
      <c r="D100" s="170" t="s">
        <v>155</v>
      </c>
      <c r="E100" s="171" t="s">
        <v>35</v>
      </c>
      <c r="F100" s="172" t="s">
        <v>662</v>
      </c>
      <c r="G100" s="169"/>
      <c r="H100" s="173">
        <v>3.84</v>
      </c>
      <c r="I100" s="169"/>
      <c r="J100" s="169"/>
      <c r="K100" s="169"/>
      <c r="L100" s="174"/>
      <c r="M100" s="175"/>
      <c r="N100" s="176"/>
      <c r="O100" s="176"/>
      <c r="P100" s="176"/>
      <c r="Q100" s="176"/>
      <c r="R100" s="176"/>
      <c r="S100" s="176"/>
      <c r="T100" s="177"/>
      <c r="AT100" s="178" t="s">
        <v>155</v>
      </c>
      <c r="AU100" s="178" t="s">
        <v>89</v>
      </c>
      <c r="AV100" s="11" t="s">
        <v>89</v>
      </c>
      <c r="AW100" s="11" t="s">
        <v>41</v>
      </c>
      <c r="AX100" s="11" t="s">
        <v>79</v>
      </c>
      <c r="AY100" s="178" t="s">
        <v>142</v>
      </c>
    </row>
    <row r="101" spans="2:65" s="1" customFormat="1" ht="22.5" customHeight="1">
      <c r="B101" s="30"/>
      <c r="C101" s="158" t="s">
        <v>162</v>
      </c>
      <c r="D101" s="158" t="s">
        <v>145</v>
      </c>
      <c r="E101" s="159" t="s">
        <v>333</v>
      </c>
      <c r="F101" s="160" t="s">
        <v>334</v>
      </c>
      <c r="G101" s="161" t="s">
        <v>314</v>
      </c>
      <c r="H101" s="162">
        <v>16.792000000000002</v>
      </c>
      <c r="I101" s="163">
        <v>262</v>
      </c>
      <c r="J101" s="163">
        <f>ROUND(I101*H101,2)</f>
        <v>4399.5</v>
      </c>
      <c r="K101" s="160" t="s">
        <v>149</v>
      </c>
      <c r="L101" s="34"/>
      <c r="M101" s="56" t="s">
        <v>35</v>
      </c>
      <c r="N101" s="164" t="s">
        <v>50</v>
      </c>
      <c r="O101" s="165">
        <v>8.3000000000000004E-2</v>
      </c>
      <c r="P101" s="165">
        <f>O101*H101</f>
        <v>1.3937360000000003</v>
      </c>
      <c r="Q101" s="165">
        <v>0</v>
      </c>
      <c r="R101" s="165">
        <f>Q101*H101</f>
        <v>0</v>
      </c>
      <c r="S101" s="165">
        <v>0</v>
      </c>
      <c r="T101" s="166">
        <f>S101*H101</f>
        <v>0</v>
      </c>
      <c r="AR101" s="15" t="s">
        <v>162</v>
      </c>
      <c r="AT101" s="15" t="s">
        <v>145</v>
      </c>
      <c r="AU101" s="15" t="s">
        <v>89</v>
      </c>
      <c r="AY101" s="15" t="s">
        <v>142</v>
      </c>
      <c r="BE101" s="167">
        <f>IF(N101="základní",J101,0)</f>
        <v>4399.5</v>
      </c>
      <c r="BF101" s="167">
        <f>IF(N101="snížená",J101,0)</f>
        <v>0</v>
      </c>
      <c r="BG101" s="167">
        <f>IF(N101="zákl. přenesená",J101,0)</f>
        <v>0</v>
      </c>
      <c r="BH101" s="167">
        <f>IF(N101="sníž. přenesená",J101,0)</f>
        <v>0</v>
      </c>
      <c r="BI101" s="167">
        <f>IF(N101="nulová",J101,0)</f>
        <v>0</v>
      </c>
      <c r="BJ101" s="15" t="s">
        <v>87</v>
      </c>
      <c r="BK101" s="167">
        <f>ROUND(I101*H101,2)</f>
        <v>4399.5</v>
      </c>
      <c r="BL101" s="15" t="s">
        <v>162</v>
      </c>
      <c r="BM101" s="15" t="s">
        <v>663</v>
      </c>
    </row>
    <row r="102" spans="2:65" s="1" customFormat="1" ht="19.5">
      <c r="B102" s="30"/>
      <c r="C102" s="31"/>
      <c r="D102" s="170" t="s">
        <v>216</v>
      </c>
      <c r="E102" s="31"/>
      <c r="F102" s="179" t="s">
        <v>664</v>
      </c>
      <c r="G102" s="31"/>
      <c r="H102" s="31"/>
      <c r="I102" s="31"/>
      <c r="J102" s="31"/>
      <c r="K102" s="31"/>
      <c r="L102" s="34"/>
      <c r="M102" s="180"/>
      <c r="N102" s="57"/>
      <c r="O102" s="57"/>
      <c r="P102" s="57"/>
      <c r="Q102" s="57"/>
      <c r="R102" s="57"/>
      <c r="S102" s="57"/>
      <c r="T102" s="58"/>
      <c r="AT102" s="15" t="s">
        <v>216</v>
      </c>
      <c r="AU102" s="15" t="s">
        <v>89</v>
      </c>
    </row>
    <row r="103" spans="2:65" s="1" customFormat="1" ht="22.5" customHeight="1">
      <c r="B103" s="30"/>
      <c r="C103" s="158" t="s">
        <v>563</v>
      </c>
      <c r="D103" s="158" t="s">
        <v>145</v>
      </c>
      <c r="E103" s="159" t="s">
        <v>337</v>
      </c>
      <c r="F103" s="160" t="s">
        <v>338</v>
      </c>
      <c r="G103" s="161" t="s">
        <v>314</v>
      </c>
      <c r="H103" s="162">
        <v>167.92</v>
      </c>
      <c r="I103" s="163">
        <v>26</v>
      </c>
      <c r="J103" s="163">
        <f>ROUND(I103*H103,2)</f>
        <v>4365.92</v>
      </c>
      <c r="K103" s="160" t="s">
        <v>149</v>
      </c>
      <c r="L103" s="34"/>
      <c r="M103" s="56" t="s">
        <v>35</v>
      </c>
      <c r="N103" s="164" t="s">
        <v>50</v>
      </c>
      <c r="O103" s="165">
        <v>5.0000000000000001E-3</v>
      </c>
      <c r="P103" s="165">
        <f>O103*H103</f>
        <v>0.8395999999999999</v>
      </c>
      <c r="Q103" s="165">
        <v>0</v>
      </c>
      <c r="R103" s="165">
        <f>Q103*H103</f>
        <v>0</v>
      </c>
      <c r="S103" s="165">
        <v>0</v>
      </c>
      <c r="T103" s="166">
        <f>S103*H103</f>
        <v>0</v>
      </c>
      <c r="AR103" s="15" t="s">
        <v>162</v>
      </c>
      <c r="AT103" s="15" t="s">
        <v>145</v>
      </c>
      <c r="AU103" s="15" t="s">
        <v>89</v>
      </c>
      <c r="AY103" s="15" t="s">
        <v>142</v>
      </c>
      <c r="BE103" s="167">
        <f>IF(N103="základní",J103,0)</f>
        <v>4365.92</v>
      </c>
      <c r="BF103" s="167">
        <f>IF(N103="snížená",J103,0)</f>
        <v>0</v>
      </c>
      <c r="BG103" s="167">
        <f>IF(N103="zákl. přenesená",J103,0)</f>
        <v>0</v>
      </c>
      <c r="BH103" s="167">
        <f>IF(N103="sníž. přenesená",J103,0)</f>
        <v>0</v>
      </c>
      <c r="BI103" s="167">
        <f>IF(N103="nulová",J103,0)</f>
        <v>0</v>
      </c>
      <c r="BJ103" s="15" t="s">
        <v>87</v>
      </c>
      <c r="BK103" s="167">
        <f>ROUND(I103*H103,2)</f>
        <v>4365.92</v>
      </c>
      <c r="BL103" s="15" t="s">
        <v>162</v>
      </c>
      <c r="BM103" s="15" t="s">
        <v>665</v>
      </c>
    </row>
    <row r="104" spans="2:65" s="11" customFormat="1" ht="11.25">
      <c r="B104" s="168"/>
      <c r="C104" s="169"/>
      <c r="D104" s="170" t="s">
        <v>155</v>
      </c>
      <c r="E104" s="169"/>
      <c r="F104" s="172" t="s">
        <v>666</v>
      </c>
      <c r="G104" s="169"/>
      <c r="H104" s="173">
        <v>167.92</v>
      </c>
      <c r="I104" s="169"/>
      <c r="J104" s="169"/>
      <c r="K104" s="169"/>
      <c r="L104" s="174"/>
      <c r="M104" s="175"/>
      <c r="N104" s="176"/>
      <c r="O104" s="176"/>
      <c r="P104" s="176"/>
      <c r="Q104" s="176"/>
      <c r="R104" s="176"/>
      <c r="S104" s="176"/>
      <c r="T104" s="177"/>
      <c r="AT104" s="178" t="s">
        <v>155</v>
      </c>
      <c r="AU104" s="178" t="s">
        <v>89</v>
      </c>
      <c r="AV104" s="11" t="s">
        <v>89</v>
      </c>
      <c r="AW104" s="11" t="s">
        <v>4</v>
      </c>
      <c r="AX104" s="11" t="s">
        <v>87</v>
      </c>
      <c r="AY104" s="178" t="s">
        <v>142</v>
      </c>
    </row>
    <row r="105" spans="2:65" s="1" customFormat="1" ht="22.5" customHeight="1">
      <c r="B105" s="30"/>
      <c r="C105" s="158" t="s">
        <v>141</v>
      </c>
      <c r="D105" s="158" t="s">
        <v>145</v>
      </c>
      <c r="E105" s="159" t="s">
        <v>341</v>
      </c>
      <c r="F105" s="160" t="s">
        <v>342</v>
      </c>
      <c r="G105" s="161" t="s">
        <v>314</v>
      </c>
      <c r="H105" s="162">
        <v>16.792000000000002</v>
      </c>
      <c r="I105" s="163">
        <v>22</v>
      </c>
      <c r="J105" s="163">
        <f>ROUND(I105*H105,2)</f>
        <v>369.42</v>
      </c>
      <c r="K105" s="160" t="s">
        <v>149</v>
      </c>
      <c r="L105" s="34"/>
      <c r="M105" s="56" t="s">
        <v>35</v>
      </c>
      <c r="N105" s="164" t="s">
        <v>50</v>
      </c>
      <c r="O105" s="165">
        <v>3.1E-2</v>
      </c>
      <c r="P105" s="165">
        <f>O105*H105</f>
        <v>0.52055200000000001</v>
      </c>
      <c r="Q105" s="165">
        <v>0</v>
      </c>
      <c r="R105" s="165">
        <f>Q105*H105</f>
        <v>0</v>
      </c>
      <c r="S105" s="165">
        <v>0</v>
      </c>
      <c r="T105" s="166">
        <f>S105*H105</f>
        <v>0</v>
      </c>
      <c r="AR105" s="15" t="s">
        <v>162</v>
      </c>
      <c r="AT105" s="15" t="s">
        <v>145</v>
      </c>
      <c r="AU105" s="15" t="s">
        <v>89</v>
      </c>
      <c r="AY105" s="15" t="s">
        <v>142</v>
      </c>
      <c r="BE105" s="167">
        <f>IF(N105="základní",J105,0)</f>
        <v>369.42</v>
      </c>
      <c r="BF105" s="167">
        <f>IF(N105="snížená",J105,0)</f>
        <v>0</v>
      </c>
      <c r="BG105" s="167">
        <f>IF(N105="zákl. přenesená",J105,0)</f>
        <v>0</v>
      </c>
      <c r="BH105" s="167">
        <f>IF(N105="sníž. přenesená",J105,0)</f>
        <v>0</v>
      </c>
      <c r="BI105" s="167">
        <f>IF(N105="nulová",J105,0)</f>
        <v>0</v>
      </c>
      <c r="BJ105" s="15" t="s">
        <v>87</v>
      </c>
      <c r="BK105" s="167">
        <f>ROUND(I105*H105,2)</f>
        <v>369.42</v>
      </c>
      <c r="BL105" s="15" t="s">
        <v>162</v>
      </c>
      <c r="BM105" s="15" t="s">
        <v>667</v>
      </c>
    </row>
    <row r="106" spans="2:65" s="1" customFormat="1" ht="22.5" customHeight="1">
      <c r="B106" s="30"/>
      <c r="C106" s="158" t="s">
        <v>173</v>
      </c>
      <c r="D106" s="158" t="s">
        <v>145</v>
      </c>
      <c r="E106" s="159" t="s">
        <v>344</v>
      </c>
      <c r="F106" s="160" t="s">
        <v>345</v>
      </c>
      <c r="G106" s="161" t="s">
        <v>346</v>
      </c>
      <c r="H106" s="162">
        <v>30.225999999999999</v>
      </c>
      <c r="I106" s="163">
        <v>140</v>
      </c>
      <c r="J106" s="163">
        <f>ROUND(I106*H106,2)</f>
        <v>4231.6400000000003</v>
      </c>
      <c r="K106" s="160" t="s">
        <v>149</v>
      </c>
      <c r="L106" s="34"/>
      <c r="M106" s="56" t="s">
        <v>35</v>
      </c>
      <c r="N106" s="164" t="s">
        <v>50</v>
      </c>
      <c r="O106" s="165">
        <v>0</v>
      </c>
      <c r="P106" s="165">
        <f>O106*H106</f>
        <v>0</v>
      </c>
      <c r="Q106" s="165">
        <v>0</v>
      </c>
      <c r="R106" s="165">
        <f>Q106*H106</f>
        <v>0</v>
      </c>
      <c r="S106" s="165">
        <v>0</v>
      </c>
      <c r="T106" s="166">
        <f>S106*H106</f>
        <v>0</v>
      </c>
      <c r="AR106" s="15" t="s">
        <v>162</v>
      </c>
      <c r="AT106" s="15" t="s">
        <v>145</v>
      </c>
      <c r="AU106" s="15" t="s">
        <v>89</v>
      </c>
      <c r="AY106" s="15" t="s">
        <v>142</v>
      </c>
      <c r="BE106" s="167">
        <f>IF(N106="základní",J106,0)</f>
        <v>4231.6400000000003</v>
      </c>
      <c r="BF106" s="167">
        <f>IF(N106="snížená",J106,0)</f>
        <v>0</v>
      </c>
      <c r="BG106" s="167">
        <f>IF(N106="zákl. přenesená",J106,0)</f>
        <v>0</v>
      </c>
      <c r="BH106" s="167">
        <f>IF(N106="sníž. přenesená",J106,0)</f>
        <v>0</v>
      </c>
      <c r="BI106" s="167">
        <f>IF(N106="nulová",J106,0)</f>
        <v>0</v>
      </c>
      <c r="BJ106" s="15" t="s">
        <v>87</v>
      </c>
      <c r="BK106" s="167">
        <f>ROUND(I106*H106,2)</f>
        <v>4231.6400000000003</v>
      </c>
      <c r="BL106" s="15" t="s">
        <v>162</v>
      </c>
      <c r="BM106" s="15" t="s">
        <v>668</v>
      </c>
    </row>
    <row r="107" spans="2:65" s="1" customFormat="1" ht="19.5">
      <c r="B107" s="30"/>
      <c r="C107" s="31"/>
      <c r="D107" s="170" t="s">
        <v>216</v>
      </c>
      <c r="E107" s="31"/>
      <c r="F107" s="179" t="s">
        <v>669</v>
      </c>
      <c r="G107" s="31"/>
      <c r="H107" s="31"/>
      <c r="I107" s="31"/>
      <c r="J107" s="31"/>
      <c r="K107" s="31"/>
      <c r="L107" s="34"/>
      <c r="M107" s="180"/>
      <c r="N107" s="57"/>
      <c r="O107" s="57"/>
      <c r="P107" s="57"/>
      <c r="Q107" s="57"/>
      <c r="R107" s="57"/>
      <c r="S107" s="57"/>
      <c r="T107" s="58"/>
      <c r="AT107" s="15" t="s">
        <v>216</v>
      </c>
      <c r="AU107" s="15" t="s">
        <v>89</v>
      </c>
    </row>
    <row r="108" spans="2:65" s="11" customFormat="1" ht="11.25">
      <c r="B108" s="168"/>
      <c r="C108" s="169"/>
      <c r="D108" s="170" t="s">
        <v>155</v>
      </c>
      <c r="E108" s="169"/>
      <c r="F108" s="172" t="s">
        <v>670</v>
      </c>
      <c r="G108" s="169"/>
      <c r="H108" s="173">
        <v>30.225999999999999</v>
      </c>
      <c r="I108" s="169"/>
      <c r="J108" s="169"/>
      <c r="K108" s="169"/>
      <c r="L108" s="174"/>
      <c r="M108" s="175"/>
      <c r="N108" s="176"/>
      <c r="O108" s="176"/>
      <c r="P108" s="176"/>
      <c r="Q108" s="176"/>
      <c r="R108" s="176"/>
      <c r="S108" s="176"/>
      <c r="T108" s="177"/>
      <c r="AT108" s="178" t="s">
        <v>155</v>
      </c>
      <c r="AU108" s="178" t="s">
        <v>89</v>
      </c>
      <c r="AV108" s="11" t="s">
        <v>89</v>
      </c>
      <c r="AW108" s="11" t="s">
        <v>4</v>
      </c>
      <c r="AX108" s="11" t="s">
        <v>87</v>
      </c>
      <c r="AY108" s="178" t="s">
        <v>142</v>
      </c>
    </row>
    <row r="109" spans="2:65" s="10" customFormat="1" ht="22.9" customHeight="1">
      <c r="B109" s="143"/>
      <c r="C109" s="144"/>
      <c r="D109" s="145" t="s">
        <v>78</v>
      </c>
      <c r="E109" s="156" t="s">
        <v>89</v>
      </c>
      <c r="F109" s="156" t="s">
        <v>671</v>
      </c>
      <c r="G109" s="144"/>
      <c r="H109" s="144"/>
      <c r="I109" s="144"/>
      <c r="J109" s="157">
        <f>BK109</f>
        <v>64168.55</v>
      </c>
      <c r="K109" s="144"/>
      <c r="L109" s="148"/>
      <c r="M109" s="149"/>
      <c r="N109" s="150"/>
      <c r="O109" s="150"/>
      <c r="P109" s="151">
        <f>SUM(P110:P123)</f>
        <v>33.557079999999999</v>
      </c>
      <c r="Q109" s="150"/>
      <c r="R109" s="151">
        <f>SUM(R110:R123)</f>
        <v>18.443199639999996</v>
      </c>
      <c r="S109" s="150"/>
      <c r="T109" s="152">
        <f>SUM(T110:T123)</f>
        <v>0</v>
      </c>
      <c r="AR109" s="153" t="s">
        <v>87</v>
      </c>
      <c r="AT109" s="154" t="s">
        <v>78</v>
      </c>
      <c r="AU109" s="154" t="s">
        <v>87</v>
      </c>
      <c r="AY109" s="153" t="s">
        <v>142</v>
      </c>
      <c r="BK109" s="155">
        <f>SUM(BK110:BK123)</f>
        <v>64168.55</v>
      </c>
    </row>
    <row r="110" spans="2:65" s="1" customFormat="1" ht="16.5" customHeight="1">
      <c r="B110" s="30"/>
      <c r="C110" s="158" t="s">
        <v>180</v>
      </c>
      <c r="D110" s="158" t="s">
        <v>145</v>
      </c>
      <c r="E110" s="159" t="s">
        <v>672</v>
      </c>
      <c r="F110" s="160" t="s">
        <v>673</v>
      </c>
      <c r="G110" s="161" t="s">
        <v>314</v>
      </c>
      <c r="H110" s="162">
        <v>2.6880000000000002</v>
      </c>
      <c r="I110" s="163">
        <v>3210</v>
      </c>
      <c r="J110" s="163">
        <f>ROUND(I110*H110,2)</f>
        <v>8628.48</v>
      </c>
      <c r="K110" s="160" t="s">
        <v>149</v>
      </c>
      <c r="L110" s="34"/>
      <c r="M110" s="56" t="s">
        <v>35</v>
      </c>
      <c r="N110" s="164" t="s">
        <v>50</v>
      </c>
      <c r="O110" s="165">
        <v>1.038</v>
      </c>
      <c r="P110" s="165">
        <f>O110*H110</f>
        <v>2.7901440000000002</v>
      </c>
      <c r="Q110" s="165">
        <v>2.5517799999999999</v>
      </c>
      <c r="R110" s="165">
        <f>Q110*H110</f>
        <v>6.8591846400000005</v>
      </c>
      <c r="S110" s="165">
        <v>0</v>
      </c>
      <c r="T110" s="166">
        <f>S110*H110</f>
        <v>0</v>
      </c>
      <c r="AR110" s="15" t="s">
        <v>162</v>
      </c>
      <c r="AT110" s="15" t="s">
        <v>145</v>
      </c>
      <c r="AU110" s="15" t="s">
        <v>89</v>
      </c>
      <c r="AY110" s="15" t="s">
        <v>142</v>
      </c>
      <c r="BE110" s="167">
        <f>IF(N110="základní",J110,0)</f>
        <v>8628.48</v>
      </c>
      <c r="BF110" s="167">
        <f>IF(N110="snížená",J110,0)</f>
        <v>0</v>
      </c>
      <c r="BG110" s="167">
        <f>IF(N110="zákl. přenesená",J110,0)</f>
        <v>0</v>
      </c>
      <c r="BH110" s="167">
        <f>IF(N110="sníž. přenesená",J110,0)</f>
        <v>0</v>
      </c>
      <c r="BI110" s="167">
        <f>IF(N110="nulová",J110,0)</f>
        <v>0</v>
      </c>
      <c r="BJ110" s="15" t="s">
        <v>87</v>
      </c>
      <c r="BK110" s="167">
        <f>ROUND(I110*H110,2)</f>
        <v>8628.48</v>
      </c>
      <c r="BL110" s="15" t="s">
        <v>162</v>
      </c>
      <c r="BM110" s="15" t="s">
        <v>674</v>
      </c>
    </row>
    <row r="111" spans="2:65" s="11" customFormat="1" ht="11.25">
      <c r="B111" s="168"/>
      <c r="C111" s="169"/>
      <c r="D111" s="170" t="s">
        <v>155</v>
      </c>
      <c r="E111" s="171" t="s">
        <v>35</v>
      </c>
      <c r="F111" s="172" t="s">
        <v>675</v>
      </c>
      <c r="G111" s="169"/>
      <c r="H111" s="173">
        <v>2.6880000000000002</v>
      </c>
      <c r="I111" s="169"/>
      <c r="J111" s="169"/>
      <c r="K111" s="169"/>
      <c r="L111" s="174"/>
      <c r="M111" s="175"/>
      <c r="N111" s="176"/>
      <c r="O111" s="176"/>
      <c r="P111" s="176"/>
      <c r="Q111" s="176"/>
      <c r="R111" s="176"/>
      <c r="S111" s="176"/>
      <c r="T111" s="177"/>
      <c r="AT111" s="178" t="s">
        <v>155</v>
      </c>
      <c r="AU111" s="178" t="s">
        <v>89</v>
      </c>
      <c r="AV111" s="11" t="s">
        <v>89</v>
      </c>
      <c r="AW111" s="11" t="s">
        <v>41</v>
      </c>
      <c r="AX111" s="11" t="s">
        <v>79</v>
      </c>
      <c r="AY111" s="178" t="s">
        <v>142</v>
      </c>
    </row>
    <row r="112" spans="2:65" s="1" customFormat="1" ht="16.5" customHeight="1">
      <c r="B112" s="30"/>
      <c r="C112" s="184" t="s">
        <v>183</v>
      </c>
      <c r="D112" s="184" t="s">
        <v>367</v>
      </c>
      <c r="E112" s="185" t="s">
        <v>676</v>
      </c>
      <c r="F112" s="186" t="s">
        <v>677</v>
      </c>
      <c r="G112" s="187" t="s">
        <v>35</v>
      </c>
      <c r="H112" s="188">
        <v>3.6</v>
      </c>
      <c r="I112" s="189">
        <v>296</v>
      </c>
      <c r="J112" s="189">
        <f>ROUND(I112*H112,2)</f>
        <v>1065.5999999999999</v>
      </c>
      <c r="K112" s="186" t="s">
        <v>35</v>
      </c>
      <c r="L112" s="190"/>
      <c r="M112" s="191" t="s">
        <v>35</v>
      </c>
      <c r="N112" s="192" t="s">
        <v>50</v>
      </c>
      <c r="O112" s="165">
        <v>0</v>
      </c>
      <c r="P112" s="165">
        <f>O112*H112</f>
        <v>0</v>
      </c>
      <c r="Q112" s="165">
        <v>0</v>
      </c>
      <c r="R112" s="165">
        <f>Q112*H112</f>
        <v>0</v>
      </c>
      <c r="S112" s="165">
        <v>0</v>
      </c>
      <c r="T112" s="166">
        <f>S112*H112</f>
        <v>0</v>
      </c>
      <c r="AR112" s="15" t="s">
        <v>183</v>
      </c>
      <c r="AT112" s="15" t="s">
        <v>367</v>
      </c>
      <c r="AU112" s="15" t="s">
        <v>89</v>
      </c>
      <c r="AY112" s="15" t="s">
        <v>142</v>
      </c>
      <c r="BE112" s="167">
        <f>IF(N112="základní",J112,0)</f>
        <v>1065.5999999999999</v>
      </c>
      <c r="BF112" s="167">
        <f>IF(N112="snížená",J112,0)</f>
        <v>0</v>
      </c>
      <c r="BG112" s="167">
        <f>IF(N112="zákl. přenesená",J112,0)</f>
        <v>0</v>
      </c>
      <c r="BH112" s="167">
        <f>IF(N112="sníž. přenesená",J112,0)</f>
        <v>0</v>
      </c>
      <c r="BI112" s="167">
        <f>IF(N112="nulová",J112,0)</f>
        <v>0</v>
      </c>
      <c r="BJ112" s="15" t="s">
        <v>87</v>
      </c>
      <c r="BK112" s="167">
        <f>ROUND(I112*H112,2)</f>
        <v>1065.5999999999999</v>
      </c>
      <c r="BL112" s="15" t="s">
        <v>162</v>
      </c>
      <c r="BM112" s="15" t="s">
        <v>678</v>
      </c>
    </row>
    <row r="113" spans="2:65" s="11" customFormat="1" ht="11.25">
      <c r="B113" s="168"/>
      <c r="C113" s="169"/>
      <c r="D113" s="170" t="s">
        <v>155</v>
      </c>
      <c r="E113" s="171" t="s">
        <v>35</v>
      </c>
      <c r="F113" s="172" t="s">
        <v>679</v>
      </c>
      <c r="G113" s="169"/>
      <c r="H113" s="173">
        <v>3.6</v>
      </c>
      <c r="I113" s="169"/>
      <c r="J113" s="169"/>
      <c r="K113" s="169"/>
      <c r="L113" s="174"/>
      <c r="M113" s="175"/>
      <c r="N113" s="176"/>
      <c r="O113" s="176"/>
      <c r="P113" s="176"/>
      <c r="Q113" s="176"/>
      <c r="R113" s="176"/>
      <c r="S113" s="176"/>
      <c r="T113" s="177"/>
      <c r="AT113" s="178" t="s">
        <v>155</v>
      </c>
      <c r="AU113" s="178" t="s">
        <v>89</v>
      </c>
      <c r="AV113" s="11" t="s">
        <v>89</v>
      </c>
      <c r="AW113" s="11" t="s">
        <v>41</v>
      </c>
      <c r="AX113" s="11" t="s">
        <v>79</v>
      </c>
      <c r="AY113" s="178" t="s">
        <v>142</v>
      </c>
    </row>
    <row r="114" spans="2:65" s="1" customFormat="1" ht="16.5" customHeight="1">
      <c r="B114" s="30"/>
      <c r="C114" s="158" t="s">
        <v>190</v>
      </c>
      <c r="D114" s="158" t="s">
        <v>145</v>
      </c>
      <c r="E114" s="159" t="s">
        <v>680</v>
      </c>
      <c r="F114" s="160" t="s">
        <v>681</v>
      </c>
      <c r="G114" s="161" t="s">
        <v>327</v>
      </c>
      <c r="H114" s="162">
        <v>39.04</v>
      </c>
      <c r="I114" s="163">
        <v>874</v>
      </c>
      <c r="J114" s="163">
        <f>ROUND(I114*H114,2)</f>
        <v>34120.959999999999</v>
      </c>
      <c r="K114" s="160" t="s">
        <v>149</v>
      </c>
      <c r="L114" s="34"/>
      <c r="M114" s="56" t="s">
        <v>35</v>
      </c>
      <c r="N114" s="164" t="s">
        <v>50</v>
      </c>
      <c r="O114" s="165">
        <v>0.39700000000000002</v>
      </c>
      <c r="P114" s="165">
        <f>O114*H114</f>
        <v>15.49888</v>
      </c>
      <c r="Q114" s="165">
        <v>1.4400000000000001E-3</v>
      </c>
      <c r="R114" s="165">
        <f>Q114*H114</f>
        <v>5.62176E-2</v>
      </c>
      <c r="S114" s="165">
        <v>0</v>
      </c>
      <c r="T114" s="166">
        <f>S114*H114</f>
        <v>0</v>
      </c>
      <c r="AR114" s="15" t="s">
        <v>162</v>
      </c>
      <c r="AT114" s="15" t="s">
        <v>145</v>
      </c>
      <c r="AU114" s="15" t="s">
        <v>89</v>
      </c>
      <c r="AY114" s="15" t="s">
        <v>142</v>
      </c>
      <c r="BE114" s="167">
        <f>IF(N114="základní",J114,0)</f>
        <v>34120.959999999999</v>
      </c>
      <c r="BF114" s="167">
        <f>IF(N114="snížená",J114,0)</f>
        <v>0</v>
      </c>
      <c r="BG114" s="167">
        <f>IF(N114="zákl. přenesená",J114,0)</f>
        <v>0</v>
      </c>
      <c r="BH114" s="167">
        <f>IF(N114="sníž. přenesená",J114,0)</f>
        <v>0</v>
      </c>
      <c r="BI114" s="167">
        <f>IF(N114="nulová",J114,0)</f>
        <v>0</v>
      </c>
      <c r="BJ114" s="15" t="s">
        <v>87</v>
      </c>
      <c r="BK114" s="167">
        <f>ROUND(I114*H114,2)</f>
        <v>34120.959999999999</v>
      </c>
      <c r="BL114" s="15" t="s">
        <v>162</v>
      </c>
      <c r="BM114" s="15" t="s">
        <v>682</v>
      </c>
    </row>
    <row r="115" spans="2:65" s="11" customFormat="1" ht="11.25">
      <c r="B115" s="168"/>
      <c r="C115" s="169"/>
      <c r="D115" s="170" t="s">
        <v>155</v>
      </c>
      <c r="E115" s="171" t="s">
        <v>35</v>
      </c>
      <c r="F115" s="172" t="s">
        <v>683</v>
      </c>
      <c r="G115" s="169"/>
      <c r="H115" s="173">
        <v>13.44</v>
      </c>
      <c r="I115" s="169"/>
      <c r="J115" s="169"/>
      <c r="K115" s="169"/>
      <c r="L115" s="174"/>
      <c r="M115" s="175"/>
      <c r="N115" s="176"/>
      <c r="O115" s="176"/>
      <c r="P115" s="176"/>
      <c r="Q115" s="176"/>
      <c r="R115" s="176"/>
      <c r="S115" s="176"/>
      <c r="T115" s="177"/>
      <c r="AT115" s="178" t="s">
        <v>155</v>
      </c>
      <c r="AU115" s="178" t="s">
        <v>89</v>
      </c>
      <c r="AV115" s="11" t="s">
        <v>89</v>
      </c>
      <c r="AW115" s="11" t="s">
        <v>41</v>
      </c>
      <c r="AX115" s="11" t="s">
        <v>79</v>
      </c>
      <c r="AY115" s="178" t="s">
        <v>142</v>
      </c>
    </row>
    <row r="116" spans="2:65" s="11" customFormat="1" ht="11.25">
      <c r="B116" s="168"/>
      <c r="C116" s="169"/>
      <c r="D116" s="170" t="s">
        <v>155</v>
      </c>
      <c r="E116" s="171" t="s">
        <v>35</v>
      </c>
      <c r="F116" s="172" t="s">
        <v>684</v>
      </c>
      <c r="G116" s="169"/>
      <c r="H116" s="173">
        <v>25.6</v>
      </c>
      <c r="I116" s="169"/>
      <c r="J116" s="169"/>
      <c r="K116" s="169"/>
      <c r="L116" s="174"/>
      <c r="M116" s="175"/>
      <c r="N116" s="176"/>
      <c r="O116" s="176"/>
      <c r="P116" s="176"/>
      <c r="Q116" s="176"/>
      <c r="R116" s="176"/>
      <c r="S116" s="176"/>
      <c r="T116" s="177"/>
      <c r="AT116" s="178" t="s">
        <v>155</v>
      </c>
      <c r="AU116" s="178" t="s">
        <v>89</v>
      </c>
      <c r="AV116" s="11" t="s">
        <v>89</v>
      </c>
      <c r="AW116" s="11" t="s">
        <v>41</v>
      </c>
      <c r="AX116" s="11" t="s">
        <v>79</v>
      </c>
      <c r="AY116" s="178" t="s">
        <v>142</v>
      </c>
    </row>
    <row r="117" spans="2:65" s="1" customFormat="1" ht="16.5" customHeight="1">
      <c r="B117" s="30"/>
      <c r="C117" s="158" t="s">
        <v>194</v>
      </c>
      <c r="D117" s="158" t="s">
        <v>145</v>
      </c>
      <c r="E117" s="159" t="s">
        <v>685</v>
      </c>
      <c r="F117" s="160" t="s">
        <v>686</v>
      </c>
      <c r="G117" s="161" t="s">
        <v>327</v>
      </c>
      <c r="H117" s="162">
        <v>39.003999999999998</v>
      </c>
      <c r="I117" s="163">
        <v>52.3</v>
      </c>
      <c r="J117" s="163">
        <f>ROUND(I117*H117,2)</f>
        <v>2039.91</v>
      </c>
      <c r="K117" s="160" t="s">
        <v>149</v>
      </c>
      <c r="L117" s="34"/>
      <c r="M117" s="56" t="s">
        <v>35</v>
      </c>
      <c r="N117" s="164" t="s">
        <v>50</v>
      </c>
      <c r="O117" s="165">
        <v>0.14399999999999999</v>
      </c>
      <c r="P117" s="165">
        <f>O117*H117</f>
        <v>5.6165759999999993</v>
      </c>
      <c r="Q117" s="165">
        <v>4.0000000000000003E-5</v>
      </c>
      <c r="R117" s="165">
        <f>Q117*H117</f>
        <v>1.5601600000000001E-3</v>
      </c>
      <c r="S117" s="165">
        <v>0</v>
      </c>
      <c r="T117" s="166">
        <f>S117*H117</f>
        <v>0</v>
      </c>
      <c r="AR117" s="15" t="s">
        <v>162</v>
      </c>
      <c r="AT117" s="15" t="s">
        <v>145</v>
      </c>
      <c r="AU117" s="15" t="s">
        <v>89</v>
      </c>
      <c r="AY117" s="15" t="s">
        <v>142</v>
      </c>
      <c r="BE117" s="167">
        <f>IF(N117="základní",J117,0)</f>
        <v>2039.91</v>
      </c>
      <c r="BF117" s="167">
        <f>IF(N117="snížená",J117,0)</f>
        <v>0</v>
      </c>
      <c r="BG117" s="167">
        <f>IF(N117="zákl. přenesená",J117,0)</f>
        <v>0</v>
      </c>
      <c r="BH117" s="167">
        <f>IF(N117="sníž. přenesená",J117,0)</f>
        <v>0</v>
      </c>
      <c r="BI117" s="167">
        <f>IF(N117="nulová",J117,0)</f>
        <v>0</v>
      </c>
      <c r="BJ117" s="15" t="s">
        <v>87</v>
      </c>
      <c r="BK117" s="167">
        <f>ROUND(I117*H117,2)</f>
        <v>2039.91</v>
      </c>
      <c r="BL117" s="15" t="s">
        <v>162</v>
      </c>
      <c r="BM117" s="15" t="s">
        <v>687</v>
      </c>
    </row>
    <row r="118" spans="2:65" s="1" customFormat="1" ht="22.5" customHeight="1">
      <c r="B118" s="30"/>
      <c r="C118" s="158" t="s">
        <v>198</v>
      </c>
      <c r="D118" s="158" t="s">
        <v>145</v>
      </c>
      <c r="E118" s="159" t="s">
        <v>688</v>
      </c>
      <c r="F118" s="160" t="s">
        <v>689</v>
      </c>
      <c r="G118" s="161" t="s">
        <v>327</v>
      </c>
      <c r="H118" s="162">
        <v>8</v>
      </c>
      <c r="I118" s="163">
        <v>668</v>
      </c>
      <c r="J118" s="163">
        <f>ROUND(I118*H118,2)</f>
        <v>5344</v>
      </c>
      <c r="K118" s="160" t="s">
        <v>149</v>
      </c>
      <c r="L118" s="34"/>
      <c r="M118" s="56" t="s">
        <v>35</v>
      </c>
      <c r="N118" s="164" t="s">
        <v>50</v>
      </c>
      <c r="O118" s="165">
        <v>0.53100000000000003</v>
      </c>
      <c r="P118" s="165">
        <f>O118*H118</f>
        <v>4.2480000000000002</v>
      </c>
      <c r="Q118" s="165">
        <v>0.34661999999999998</v>
      </c>
      <c r="R118" s="165">
        <f>Q118*H118</f>
        <v>2.7729599999999999</v>
      </c>
      <c r="S118" s="165">
        <v>0</v>
      </c>
      <c r="T118" s="166">
        <f>S118*H118</f>
        <v>0</v>
      </c>
      <c r="AR118" s="15" t="s">
        <v>162</v>
      </c>
      <c r="AT118" s="15" t="s">
        <v>145</v>
      </c>
      <c r="AU118" s="15" t="s">
        <v>89</v>
      </c>
      <c r="AY118" s="15" t="s">
        <v>142</v>
      </c>
      <c r="BE118" s="167">
        <f>IF(N118="základní",J118,0)</f>
        <v>5344</v>
      </c>
      <c r="BF118" s="167">
        <f>IF(N118="snížená",J118,0)</f>
        <v>0</v>
      </c>
      <c r="BG118" s="167">
        <f>IF(N118="zákl. přenesená",J118,0)</f>
        <v>0</v>
      </c>
      <c r="BH118" s="167">
        <f>IF(N118="sníž. přenesená",J118,0)</f>
        <v>0</v>
      </c>
      <c r="BI118" s="167">
        <f>IF(N118="nulová",J118,0)</f>
        <v>0</v>
      </c>
      <c r="BJ118" s="15" t="s">
        <v>87</v>
      </c>
      <c r="BK118" s="167">
        <f>ROUND(I118*H118,2)</f>
        <v>5344</v>
      </c>
      <c r="BL118" s="15" t="s">
        <v>162</v>
      </c>
      <c r="BM118" s="15" t="s">
        <v>690</v>
      </c>
    </row>
    <row r="119" spans="2:65" s="11" customFormat="1" ht="11.25">
      <c r="B119" s="168"/>
      <c r="C119" s="169"/>
      <c r="D119" s="170" t="s">
        <v>155</v>
      </c>
      <c r="E119" s="171" t="s">
        <v>35</v>
      </c>
      <c r="F119" s="172" t="s">
        <v>691</v>
      </c>
      <c r="G119" s="169"/>
      <c r="H119" s="173">
        <v>8</v>
      </c>
      <c r="I119" s="169"/>
      <c r="J119" s="169"/>
      <c r="K119" s="169"/>
      <c r="L119" s="174"/>
      <c r="M119" s="175"/>
      <c r="N119" s="176"/>
      <c r="O119" s="176"/>
      <c r="P119" s="176"/>
      <c r="Q119" s="176"/>
      <c r="R119" s="176"/>
      <c r="S119" s="176"/>
      <c r="T119" s="177"/>
      <c r="AT119" s="178" t="s">
        <v>155</v>
      </c>
      <c r="AU119" s="178" t="s">
        <v>89</v>
      </c>
      <c r="AV119" s="11" t="s">
        <v>89</v>
      </c>
      <c r="AW119" s="11" t="s">
        <v>41</v>
      </c>
      <c r="AX119" s="11" t="s">
        <v>79</v>
      </c>
      <c r="AY119" s="178" t="s">
        <v>142</v>
      </c>
    </row>
    <row r="120" spans="2:65" s="1" customFormat="1" ht="16.5" customHeight="1">
      <c r="B120" s="30"/>
      <c r="C120" s="158" t="s">
        <v>203</v>
      </c>
      <c r="D120" s="158" t="s">
        <v>145</v>
      </c>
      <c r="E120" s="159" t="s">
        <v>692</v>
      </c>
      <c r="F120" s="160" t="s">
        <v>693</v>
      </c>
      <c r="G120" s="161" t="s">
        <v>314</v>
      </c>
      <c r="H120" s="162">
        <v>3.84</v>
      </c>
      <c r="I120" s="163">
        <v>2520</v>
      </c>
      <c r="J120" s="163">
        <f>ROUND(I120*H120,2)</f>
        <v>9676.7999999999993</v>
      </c>
      <c r="K120" s="160" t="s">
        <v>149</v>
      </c>
      <c r="L120" s="34"/>
      <c r="M120" s="56" t="s">
        <v>35</v>
      </c>
      <c r="N120" s="164" t="s">
        <v>50</v>
      </c>
      <c r="O120" s="165">
        <v>0.69599999999999995</v>
      </c>
      <c r="P120" s="165">
        <f>O120*H120</f>
        <v>2.6726399999999999</v>
      </c>
      <c r="Q120" s="165">
        <v>2.2563399999999998</v>
      </c>
      <c r="R120" s="165">
        <f>Q120*H120</f>
        <v>8.664345599999999</v>
      </c>
      <c r="S120" s="165">
        <v>0</v>
      </c>
      <c r="T120" s="166">
        <f>S120*H120</f>
        <v>0</v>
      </c>
      <c r="AR120" s="15" t="s">
        <v>162</v>
      </c>
      <c r="AT120" s="15" t="s">
        <v>145</v>
      </c>
      <c r="AU120" s="15" t="s">
        <v>89</v>
      </c>
      <c r="AY120" s="15" t="s">
        <v>142</v>
      </c>
      <c r="BE120" s="167">
        <f>IF(N120="základní",J120,0)</f>
        <v>9676.7999999999993</v>
      </c>
      <c r="BF120" s="167">
        <f>IF(N120="snížená",J120,0)</f>
        <v>0</v>
      </c>
      <c r="BG120" s="167">
        <f>IF(N120="zákl. přenesená",J120,0)</f>
        <v>0</v>
      </c>
      <c r="BH120" s="167">
        <f>IF(N120="sníž. přenesená",J120,0)</f>
        <v>0</v>
      </c>
      <c r="BI120" s="167">
        <f>IF(N120="nulová",J120,0)</f>
        <v>0</v>
      </c>
      <c r="BJ120" s="15" t="s">
        <v>87</v>
      </c>
      <c r="BK120" s="167">
        <f>ROUND(I120*H120,2)</f>
        <v>9676.7999999999993</v>
      </c>
      <c r="BL120" s="15" t="s">
        <v>162</v>
      </c>
      <c r="BM120" s="15" t="s">
        <v>694</v>
      </c>
    </row>
    <row r="121" spans="2:65" s="11" customFormat="1" ht="11.25">
      <c r="B121" s="168"/>
      <c r="C121" s="169"/>
      <c r="D121" s="170" t="s">
        <v>155</v>
      </c>
      <c r="E121" s="171" t="s">
        <v>35</v>
      </c>
      <c r="F121" s="172" t="s">
        <v>695</v>
      </c>
      <c r="G121" s="169"/>
      <c r="H121" s="173">
        <v>3.84</v>
      </c>
      <c r="I121" s="169"/>
      <c r="J121" s="169"/>
      <c r="K121" s="169"/>
      <c r="L121" s="174"/>
      <c r="M121" s="175"/>
      <c r="N121" s="176"/>
      <c r="O121" s="176"/>
      <c r="P121" s="176"/>
      <c r="Q121" s="176"/>
      <c r="R121" s="176"/>
      <c r="S121" s="176"/>
      <c r="T121" s="177"/>
      <c r="AT121" s="178" t="s">
        <v>155</v>
      </c>
      <c r="AU121" s="178" t="s">
        <v>89</v>
      </c>
      <c r="AV121" s="11" t="s">
        <v>89</v>
      </c>
      <c r="AW121" s="11" t="s">
        <v>41</v>
      </c>
      <c r="AX121" s="11" t="s">
        <v>79</v>
      </c>
      <c r="AY121" s="178" t="s">
        <v>142</v>
      </c>
    </row>
    <row r="122" spans="2:65" s="1" customFormat="1" ht="22.5" customHeight="1">
      <c r="B122" s="30"/>
      <c r="C122" s="158" t="s">
        <v>207</v>
      </c>
      <c r="D122" s="158" t="s">
        <v>145</v>
      </c>
      <c r="E122" s="159" t="s">
        <v>696</v>
      </c>
      <c r="F122" s="160" t="s">
        <v>697</v>
      </c>
      <c r="G122" s="161" t="s">
        <v>346</v>
      </c>
      <c r="H122" s="162">
        <v>8.4000000000000005E-2</v>
      </c>
      <c r="I122" s="163">
        <v>39200</v>
      </c>
      <c r="J122" s="163">
        <f>ROUND(I122*H122,2)</f>
        <v>3292.8</v>
      </c>
      <c r="K122" s="160" t="s">
        <v>149</v>
      </c>
      <c r="L122" s="34"/>
      <c r="M122" s="56" t="s">
        <v>35</v>
      </c>
      <c r="N122" s="164" t="s">
        <v>50</v>
      </c>
      <c r="O122" s="165">
        <v>32.51</v>
      </c>
      <c r="P122" s="165">
        <f>O122*H122</f>
        <v>2.7308400000000002</v>
      </c>
      <c r="Q122" s="165">
        <v>1.05871</v>
      </c>
      <c r="R122" s="165">
        <f>Q122*H122</f>
        <v>8.8931640000000006E-2</v>
      </c>
      <c r="S122" s="165">
        <v>0</v>
      </c>
      <c r="T122" s="166">
        <f>S122*H122</f>
        <v>0</v>
      </c>
      <c r="AR122" s="15" t="s">
        <v>162</v>
      </c>
      <c r="AT122" s="15" t="s">
        <v>145</v>
      </c>
      <c r="AU122" s="15" t="s">
        <v>89</v>
      </c>
      <c r="AY122" s="15" t="s">
        <v>142</v>
      </c>
      <c r="BE122" s="167">
        <f>IF(N122="základní",J122,0)</f>
        <v>3292.8</v>
      </c>
      <c r="BF122" s="167">
        <f>IF(N122="snížená",J122,0)</f>
        <v>0</v>
      </c>
      <c r="BG122" s="167">
        <f>IF(N122="zákl. přenesená",J122,0)</f>
        <v>0</v>
      </c>
      <c r="BH122" s="167">
        <f>IF(N122="sníž. přenesená",J122,0)</f>
        <v>0</v>
      </c>
      <c r="BI122" s="167">
        <f>IF(N122="nulová",J122,0)</f>
        <v>0</v>
      </c>
      <c r="BJ122" s="15" t="s">
        <v>87</v>
      </c>
      <c r="BK122" s="167">
        <f>ROUND(I122*H122,2)</f>
        <v>3292.8</v>
      </c>
      <c r="BL122" s="15" t="s">
        <v>162</v>
      </c>
      <c r="BM122" s="15" t="s">
        <v>698</v>
      </c>
    </row>
    <row r="123" spans="2:65" s="11" customFormat="1" ht="11.25">
      <c r="B123" s="168"/>
      <c r="C123" s="169"/>
      <c r="D123" s="170" t="s">
        <v>155</v>
      </c>
      <c r="E123" s="171" t="s">
        <v>35</v>
      </c>
      <c r="F123" s="172" t="s">
        <v>699</v>
      </c>
      <c r="G123" s="169"/>
      <c r="H123" s="173">
        <v>8.4000000000000005E-2</v>
      </c>
      <c r="I123" s="169"/>
      <c r="J123" s="169"/>
      <c r="K123" s="169"/>
      <c r="L123" s="174"/>
      <c r="M123" s="175"/>
      <c r="N123" s="176"/>
      <c r="O123" s="176"/>
      <c r="P123" s="176"/>
      <c r="Q123" s="176"/>
      <c r="R123" s="176"/>
      <c r="S123" s="176"/>
      <c r="T123" s="177"/>
      <c r="AT123" s="178" t="s">
        <v>155</v>
      </c>
      <c r="AU123" s="178" t="s">
        <v>89</v>
      </c>
      <c r="AV123" s="11" t="s">
        <v>89</v>
      </c>
      <c r="AW123" s="11" t="s">
        <v>41</v>
      </c>
      <c r="AX123" s="11" t="s">
        <v>79</v>
      </c>
      <c r="AY123" s="178" t="s">
        <v>142</v>
      </c>
    </row>
    <row r="124" spans="2:65" s="10" customFormat="1" ht="22.9" customHeight="1">
      <c r="B124" s="143"/>
      <c r="C124" s="144"/>
      <c r="D124" s="145" t="s">
        <v>78</v>
      </c>
      <c r="E124" s="156" t="s">
        <v>157</v>
      </c>
      <c r="F124" s="156" t="s">
        <v>700</v>
      </c>
      <c r="G124" s="144"/>
      <c r="H124" s="144"/>
      <c r="I124" s="144"/>
      <c r="J124" s="157">
        <f>BK124</f>
        <v>628095.07999999996</v>
      </c>
      <c r="K124" s="144"/>
      <c r="L124" s="148"/>
      <c r="M124" s="149"/>
      <c r="N124" s="150"/>
      <c r="O124" s="150"/>
      <c r="P124" s="151">
        <f>SUM(P125:P175)</f>
        <v>462.83539999999999</v>
      </c>
      <c r="Q124" s="150"/>
      <c r="R124" s="151">
        <f>SUM(R125:R175)</f>
        <v>65.491695000000007</v>
      </c>
      <c r="S124" s="150"/>
      <c r="T124" s="152">
        <f>SUM(T125:T175)</f>
        <v>0</v>
      </c>
      <c r="AR124" s="153" t="s">
        <v>87</v>
      </c>
      <c r="AT124" s="154" t="s">
        <v>78</v>
      </c>
      <c r="AU124" s="154" t="s">
        <v>87</v>
      </c>
      <c r="AY124" s="153" t="s">
        <v>142</v>
      </c>
      <c r="BK124" s="155">
        <f>SUM(BK125:BK175)</f>
        <v>628095.07999999996</v>
      </c>
    </row>
    <row r="125" spans="2:65" s="1" customFormat="1" ht="16.5" customHeight="1">
      <c r="B125" s="30"/>
      <c r="C125" s="158" t="s">
        <v>212</v>
      </c>
      <c r="D125" s="158" t="s">
        <v>145</v>
      </c>
      <c r="E125" s="159" t="s">
        <v>701</v>
      </c>
      <c r="F125" s="160" t="s">
        <v>702</v>
      </c>
      <c r="G125" s="161" t="s">
        <v>148</v>
      </c>
      <c r="H125" s="162">
        <v>51</v>
      </c>
      <c r="I125" s="163">
        <v>860</v>
      </c>
      <c r="J125" s="163">
        <f>ROUND(I125*H125,2)</f>
        <v>43860</v>
      </c>
      <c r="K125" s="160" t="s">
        <v>149</v>
      </c>
      <c r="L125" s="34"/>
      <c r="M125" s="56" t="s">
        <v>35</v>
      </c>
      <c r="N125" s="164" t="s">
        <v>50</v>
      </c>
      <c r="O125" s="165">
        <v>1.3560000000000001</v>
      </c>
      <c r="P125" s="165">
        <f>O125*H125</f>
        <v>69.156000000000006</v>
      </c>
      <c r="Q125" s="165">
        <v>0.36435000000000001</v>
      </c>
      <c r="R125" s="165">
        <f>Q125*H125</f>
        <v>18.581849999999999</v>
      </c>
      <c r="S125" s="165">
        <v>0</v>
      </c>
      <c r="T125" s="166">
        <f>S125*H125</f>
        <v>0</v>
      </c>
      <c r="AR125" s="15" t="s">
        <v>162</v>
      </c>
      <c r="AT125" s="15" t="s">
        <v>145</v>
      </c>
      <c r="AU125" s="15" t="s">
        <v>89</v>
      </c>
      <c r="AY125" s="15" t="s">
        <v>142</v>
      </c>
      <c r="BE125" s="167">
        <f>IF(N125="základní",J125,0)</f>
        <v>43860</v>
      </c>
      <c r="BF125" s="167">
        <f>IF(N125="snížená",J125,0)</f>
        <v>0</v>
      </c>
      <c r="BG125" s="167">
        <f>IF(N125="zákl. přenesená",J125,0)</f>
        <v>0</v>
      </c>
      <c r="BH125" s="167">
        <f>IF(N125="sníž. přenesená",J125,0)</f>
        <v>0</v>
      </c>
      <c r="BI125" s="167">
        <f>IF(N125="nulová",J125,0)</f>
        <v>0</v>
      </c>
      <c r="BJ125" s="15" t="s">
        <v>87</v>
      </c>
      <c r="BK125" s="167">
        <f>ROUND(I125*H125,2)</f>
        <v>43860</v>
      </c>
      <c r="BL125" s="15" t="s">
        <v>162</v>
      </c>
      <c r="BM125" s="15" t="s">
        <v>703</v>
      </c>
    </row>
    <row r="126" spans="2:65" s="11" customFormat="1" ht="11.25">
      <c r="B126" s="168"/>
      <c r="C126" s="169"/>
      <c r="D126" s="170" t="s">
        <v>155</v>
      </c>
      <c r="E126" s="171" t="s">
        <v>35</v>
      </c>
      <c r="F126" s="172" t="s">
        <v>704</v>
      </c>
      <c r="G126" s="169"/>
      <c r="H126" s="173">
        <v>51</v>
      </c>
      <c r="I126" s="169"/>
      <c r="J126" s="169"/>
      <c r="K126" s="169"/>
      <c r="L126" s="174"/>
      <c r="M126" s="175"/>
      <c r="N126" s="176"/>
      <c r="O126" s="176"/>
      <c r="P126" s="176"/>
      <c r="Q126" s="176"/>
      <c r="R126" s="176"/>
      <c r="S126" s="176"/>
      <c r="T126" s="177"/>
      <c r="AT126" s="178" t="s">
        <v>155</v>
      </c>
      <c r="AU126" s="178" t="s">
        <v>89</v>
      </c>
      <c r="AV126" s="11" t="s">
        <v>89</v>
      </c>
      <c r="AW126" s="11" t="s">
        <v>41</v>
      </c>
      <c r="AX126" s="11" t="s">
        <v>79</v>
      </c>
      <c r="AY126" s="178" t="s">
        <v>142</v>
      </c>
    </row>
    <row r="127" spans="2:65" s="1" customFormat="1" ht="16.5" customHeight="1">
      <c r="B127" s="30"/>
      <c r="C127" s="184" t="s">
        <v>8</v>
      </c>
      <c r="D127" s="184" t="s">
        <v>367</v>
      </c>
      <c r="E127" s="185" t="s">
        <v>705</v>
      </c>
      <c r="F127" s="186" t="s">
        <v>706</v>
      </c>
      <c r="G127" s="187" t="s">
        <v>148</v>
      </c>
      <c r="H127" s="188">
        <v>36</v>
      </c>
      <c r="I127" s="189">
        <v>1090</v>
      </c>
      <c r="J127" s="189">
        <f>ROUND(I127*H127,2)</f>
        <v>39240</v>
      </c>
      <c r="K127" s="186" t="s">
        <v>35</v>
      </c>
      <c r="L127" s="190"/>
      <c r="M127" s="191" t="s">
        <v>35</v>
      </c>
      <c r="N127" s="192" t="s">
        <v>50</v>
      </c>
      <c r="O127" s="165">
        <v>0</v>
      </c>
      <c r="P127" s="165">
        <f>O127*H127</f>
        <v>0</v>
      </c>
      <c r="Q127" s="165">
        <v>0.151</v>
      </c>
      <c r="R127" s="165">
        <f>Q127*H127</f>
        <v>5.4359999999999999</v>
      </c>
      <c r="S127" s="165">
        <v>0</v>
      </c>
      <c r="T127" s="166">
        <f>S127*H127</f>
        <v>0</v>
      </c>
      <c r="AR127" s="15" t="s">
        <v>183</v>
      </c>
      <c r="AT127" s="15" t="s">
        <v>367</v>
      </c>
      <c r="AU127" s="15" t="s">
        <v>89</v>
      </c>
      <c r="AY127" s="15" t="s">
        <v>142</v>
      </c>
      <c r="BE127" s="167">
        <f>IF(N127="základní",J127,0)</f>
        <v>39240</v>
      </c>
      <c r="BF127" s="167">
        <f>IF(N127="snížená",J127,0)</f>
        <v>0</v>
      </c>
      <c r="BG127" s="167">
        <f>IF(N127="zákl. přenesená",J127,0)</f>
        <v>0</v>
      </c>
      <c r="BH127" s="167">
        <f>IF(N127="sníž. přenesená",J127,0)</f>
        <v>0</v>
      </c>
      <c r="BI127" s="167">
        <f>IF(N127="nulová",J127,0)</f>
        <v>0</v>
      </c>
      <c r="BJ127" s="15" t="s">
        <v>87</v>
      </c>
      <c r="BK127" s="167">
        <f>ROUND(I127*H127,2)</f>
        <v>39240</v>
      </c>
      <c r="BL127" s="15" t="s">
        <v>162</v>
      </c>
      <c r="BM127" s="15" t="s">
        <v>707</v>
      </c>
    </row>
    <row r="128" spans="2:65" s="11" customFormat="1" ht="11.25">
      <c r="B128" s="168"/>
      <c r="C128" s="169"/>
      <c r="D128" s="170" t="s">
        <v>155</v>
      </c>
      <c r="E128" s="171" t="s">
        <v>35</v>
      </c>
      <c r="F128" s="172" t="s">
        <v>708</v>
      </c>
      <c r="G128" s="169"/>
      <c r="H128" s="173">
        <v>36</v>
      </c>
      <c r="I128" s="169"/>
      <c r="J128" s="169"/>
      <c r="K128" s="169"/>
      <c r="L128" s="174"/>
      <c r="M128" s="175"/>
      <c r="N128" s="176"/>
      <c r="O128" s="176"/>
      <c r="P128" s="176"/>
      <c r="Q128" s="176"/>
      <c r="R128" s="176"/>
      <c r="S128" s="176"/>
      <c r="T128" s="177"/>
      <c r="AT128" s="178" t="s">
        <v>155</v>
      </c>
      <c r="AU128" s="178" t="s">
        <v>89</v>
      </c>
      <c r="AV128" s="11" t="s">
        <v>89</v>
      </c>
      <c r="AW128" s="11" t="s">
        <v>41</v>
      </c>
      <c r="AX128" s="11" t="s">
        <v>79</v>
      </c>
      <c r="AY128" s="178" t="s">
        <v>142</v>
      </c>
    </row>
    <row r="129" spans="2:65" s="1" customFormat="1" ht="16.5" customHeight="1">
      <c r="B129" s="30"/>
      <c r="C129" s="184" t="s">
        <v>224</v>
      </c>
      <c r="D129" s="184" t="s">
        <v>367</v>
      </c>
      <c r="E129" s="185" t="s">
        <v>709</v>
      </c>
      <c r="F129" s="186" t="s">
        <v>710</v>
      </c>
      <c r="G129" s="187" t="s">
        <v>148</v>
      </c>
      <c r="H129" s="188">
        <v>17</v>
      </c>
      <c r="I129" s="189">
        <v>350</v>
      </c>
      <c r="J129" s="189">
        <f>ROUND(I129*H129,2)</f>
        <v>5950</v>
      </c>
      <c r="K129" s="186" t="s">
        <v>35</v>
      </c>
      <c r="L129" s="190"/>
      <c r="M129" s="191" t="s">
        <v>35</v>
      </c>
      <c r="N129" s="192" t="s">
        <v>50</v>
      </c>
      <c r="O129" s="165">
        <v>0</v>
      </c>
      <c r="P129" s="165">
        <f>O129*H129</f>
        <v>0</v>
      </c>
      <c r="Q129" s="165">
        <v>0.151</v>
      </c>
      <c r="R129" s="165">
        <f>Q129*H129</f>
        <v>2.5669999999999997</v>
      </c>
      <c r="S129" s="165">
        <v>0</v>
      </c>
      <c r="T129" s="166">
        <f>S129*H129</f>
        <v>0</v>
      </c>
      <c r="AR129" s="15" t="s">
        <v>183</v>
      </c>
      <c r="AT129" s="15" t="s">
        <v>367</v>
      </c>
      <c r="AU129" s="15" t="s">
        <v>89</v>
      </c>
      <c r="AY129" s="15" t="s">
        <v>142</v>
      </c>
      <c r="BE129" s="167">
        <f>IF(N129="základní",J129,0)</f>
        <v>5950</v>
      </c>
      <c r="BF129" s="167">
        <f>IF(N129="snížená",J129,0)</f>
        <v>0</v>
      </c>
      <c r="BG129" s="167">
        <f>IF(N129="zákl. přenesená",J129,0)</f>
        <v>0</v>
      </c>
      <c r="BH129" s="167">
        <f>IF(N129="sníž. přenesená",J129,0)</f>
        <v>0</v>
      </c>
      <c r="BI129" s="167">
        <f>IF(N129="nulová",J129,0)</f>
        <v>0</v>
      </c>
      <c r="BJ129" s="15" t="s">
        <v>87</v>
      </c>
      <c r="BK129" s="167">
        <f>ROUND(I129*H129,2)</f>
        <v>5950</v>
      </c>
      <c r="BL129" s="15" t="s">
        <v>162</v>
      </c>
      <c r="BM129" s="15" t="s">
        <v>711</v>
      </c>
    </row>
    <row r="130" spans="2:65" s="11" customFormat="1" ht="11.25">
      <c r="B130" s="168"/>
      <c r="C130" s="169"/>
      <c r="D130" s="170" t="s">
        <v>155</v>
      </c>
      <c r="E130" s="171" t="s">
        <v>35</v>
      </c>
      <c r="F130" s="172" t="s">
        <v>712</v>
      </c>
      <c r="G130" s="169"/>
      <c r="H130" s="173">
        <v>17</v>
      </c>
      <c r="I130" s="169"/>
      <c r="J130" s="169"/>
      <c r="K130" s="169"/>
      <c r="L130" s="174"/>
      <c r="M130" s="175"/>
      <c r="N130" s="176"/>
      <c r="O130" s="176"/>
      <c r="P130" s="176"/>
      <c r="Q130" s="176"/>
      <c r="R130" s="176"/>
      <c r="S130" s="176"/>
      <c r="T130" s="177"/>
      <c r="AT130" s="178" t="s">
        <v>155</v>
      </c>
      <c r="AU130" s="178" t="s">
        <v>89</v>
      </c>
      <c r="AV130" s="11" t="s">
        <v>89</v>
      </c>
      <c r="AW130" s="11" t="s">
        <v>41</v>
      </c>
      <c r="AX130" s="11" t="s">
        <v>79</v>
      </c>
      <c r="AY130" s="178" t="s">
        <v>142</v>
      </c>
    </row>
    <row r="131" spans="2:65" s="1" customFormat="1" ht="22.5" customHeight="1">
      <c r="B131" s="30"/>
      <c r="C131" s="158" t="s">
        <v>230</v>
      </c>
      <c r="D131" s="158" t="s">
        <v>145</v>
      </c>
      <c r="E131" s="159" t="s">
        <v>713</v>
      </c>
      <c r="F131" s="160" t="s">
        <v>714</v>
      </c>
      <c r="G131" s="161" t="s">
        <v>148</v>
      </c>
      <c r="H131" s="162">
        <v>20</v>
      </c>
      <c r="I131" s="163">
        <v>162</v>
      </c>
      <c r="J131" s="163">
        <f>ROUND(I131*H131,2)</f>
        <v>3240</v>
      </c>
      <c r="K131" s="160" t="s">
        <v>149</v>
      </c>
      <c r="L131" s="34"/>
      <c r="M131" s="56" t="s">
        <v>35</v>
      </c>
      <c r="N131" s="164" t="s">
        <v>50</v>
      </c>
      <c r="O131" s="165">
        <v>0.57399999999999995</v>
      </c>
      <c r="P131" s="165">
        <f>O131*H131</f>
        <v>11.479999999999999</v>
      </c>
      <c r="Q131" s="165">
        <v>0</v>
      </c>
      <c r="R131" s="165">
        <f>Q131*H131</f>
        <v>0</v>
      </c>
      <c r="S131" s="165">
        <v>0</v>
      </c>
      <c r="T131" s="166">
        <f>S131*H131</f>
        <v>0</v>
      </c>
      <c r="AR131" s="15" t="s">
        <v>162</v>
      </c>
      <c r="AT131" s="15" t="s">
        <v>145</v>
      </c>
      <c r="AU131" s="15" t="s">
        <v>89</v>
      </c>
      <c r="AY131" s="15" t="s">
        <v>142</v>
      </c>
      <c r="BE131" s="167">
        <f>IF(N131="základní",J131,0)</f>
        <v>3240</v>
      </c>
      <c r="BF131" s="167">
        <f>IF(N131="snížená",J131,0)</f>
        <v>0</v>
      </c>
      <c r="BG131" s="167">
        <f>IF(N131="zákl. přenesená",J131,0)</f>
        <v>0</v>
      </c>
      <c r="BH131" s="167">
        <f>IF(N131="sníž. přenesená",J131,0)</f>
        <v>0</v>
      </c>
      <c r="BI131" s="167">
        <f>IF(N131="nulová",J131,0)</f>
        <v>0</v>
      </c>
      <c r="BJ131" s="15" t="s">
        <v>87</v>
      </c>
      <c r="BK131" s="167">
        <f>ROUND(I131*H131,2)</f>
        <v>3240</v>
      </c>
      <c r="BL131" s="15" t="s">
        <v>162</v>
      </c>
      <c r="BM131" s="15" t="s">
        <v>715</v>
      </c>
    </row>
    <row r="132" spans="2:65" s="11" customFormat="1" ht="11.25">
      <c r="B132" s="168"/>
      <c r="C132" s="169"/>
      <c r="D132" s="170" t="s">
        <v>155</v>
      </c>
      <c r="E132" s="171" t="s">
        <v>35</v>
      </c>
      <c r="F132" s="172" t="s">
        <v>716</v>
      </c>
      <c r="G132" s="169"/>
      <c r="H132" s="173">
        <v>20</v>
      </c>
      <c r="I132" s="169"/>
      <c r="J132" s="169"/>
      <c r="K132" s="169"/>
      <c r="L132" s="174"/>
      <c r="M132" s="175"/>
      <c r="N132" s="176"/>
      <c r="O132" s="176"/>
      <c r="P132" s="176"/>
      <c r="Q132" s="176"/>
      <c r="R132" s="176"/>
      <c r="S132" s="176"/>
      <c r="T132" s="177"/>
      <c r="AT132" s="178" t="s">
        <v>155</v>
      </c>
      <c r="AU132" s="178" t="s">
        <v>89</v>
      </c>
      <c r="AV132" s="11" t="s">
        <v>89</v>
      </c>
      <c r="AW132" s="11" t="s">
        <v>41</v>
      </c>
      <c r="AX132" s="11" t="s">
        <v>79</v>
      </c>
      <c r="AY132" s="178" t="s">
        <v>142</v>
      </c>
    </row>
    <row r="133" spans="2:65" s="1" customFormat="1" ht="22.5" customHeight="1">
      <c r="B133" s="30"/>
      <c r="C133" s="184" t="s">
        <v>235</v>
      </c>
      <c r="D133" s="184" t="s">
        <v>367</v>
      </c>
      <c r="E133" s="185" t="s">
        <v>717</v>
      </c>
      <c r="F133" s="186" t="s">
        <v>718</v>
      </c>
      <c r="G133" s="187" t="s">
        <v>148</v>
      </c>
      <c r="H133" s="188">
        <v>20</v>
      </c>
      <c r="I133" s="189">
        <v>140</v>
      </c>
      <c r="J133" s="189">
        <f>ROUND(I133*H133,2)</f>
        <v>2800</v>
      </c>
      <c r="K133" s="186" t="s">
        <v>35</v>
      </c>
      <c r="L133" s="190"/>
      <c r="M133" s="191" t="s">
        <v>35</v>
      </c>
      <c r="N133" s="192" t="s">
        <v>50</v>
      </c>
      <c r="O133" s="165">
        <v>0</v>
      </c>
      <c r="P133" s="165">
        <f>O133*H133</f>
        <v>0</v>
      </c>
      <c r="Q133" s="165">
        <v>2.8E-3</v>
      </c>
      <c r="R133" s="165">
        <f>Q133*H133</f>
        <v>5.6000000000000001E-2</v>
      </c>
      <c r="S133" s="165">
        <v>0</v>
      </c>
      <c r="T133" s="166">
        <f>S133*H133</f>
        <v>0</v>
      </c>
      <c r="AR133" s="15" t="s">
        <v>183</v>
      </c>
      <c r="AT133" s="15" t="s">
        <v>367</v>
      </c>
      <c r="AU133" s="15" t="s">
        <v>89</v>
      </c>
      <c r="AY133" s="15" t="s">
        <v>142</v>
      </c>
      <c r="BE133" s="167">
        <f>IF(N133="základní",J133,0)</f>
        <v>2800</v>
      </c>
      <c r="BF133" s="167">
        <f>IF(N133="snížená",J133,0)</f>
        <v>0</v>
      </c>
      <c r="BG133" s="167">
        <f>IF(N133="zákl. přenesená",J133,0)</f>
        <v>0</v>
      </c>
      <c r="BH133" s="167">
        <f>IF(N133="sníž. přenesená",J133,0)</f>
        <v>0</v>
      </c>
      <c r="BI133" s="167">
        <f>IF(N133="nulová",J133,0)</f>
        <v>0</v>
      </c>
      <c r="BJ133" s="15" t="s">
        <v>87</v>
      </c>
      <c r="BK133" s="167">
        <f>ROUND(I133*H133,2)</f>
        <v>2800</v>
      </c>
      <c r="BL133" s="15" t="s">
        <v>162</v>
      </c>
      <c r="BM133" s="15" t="s">
        <v>719</v>
      </c>
    </row>
    <row r="134" spans="2:65" s="1" customFormat="1" ht="16.5" customHeight="1">
      <c r="B134" s="30"/>
      <c r="C134" s="184" t="s">
        <v>240</v>
      </c>
      <c r="D134" s="184" t="s">
        <v>367</v>
      </c>
      <c r="E134" s="185" t="s">
        <v>720</v>
      </c>
      <c r="F134" s="186" t="s">
        <v>721</v>
      </c>
      <c r="G134" s="187" t="s">
        <v>148</v>
      </c>
      <c r="H134" s="188">
        <v>22</v>
      </c>
      <c r="I134" s="189">
        <v>19</v>
      </c>
      <c r="J134" s="189">
        <f>ROUND(I134*H134,2)</f>
        <v>418</v>
      </c>
      <c r="K134" s="186" t="s">
        <v>35</v>
      </c>
      <c r="L134" s="190"/>
      <c r="M134" s="191" t="s">
        <v>35</v>
      </c>
      <c r="N134" s="192" t="s">
        <v>50</v>
      </c>
      <c r="O134" s="165">
        <v>0</v>
      </c>
      <c r="P134" s="165">
        <f>O134*H134</f>
        <v>0</v>
      </c>
      <c r="Q134" s="165">
        <v>2.8E-3</v>
      </c>
      <c r="R134" s="165">
        <f>Q134*H134</f>
        <v>6.1600000000000002E-2</v>
      </c>
      <c r="S134" s="165">
        <v>0</v>
      </c>
      <c r="T134" s="166">
        <f>S134*H134</f>
        <v>0</v>
      </c>
      <c r="AR134" s="15" t="s">
        <v>183</v>
      </c>
      <c r="AT134" s="15" t="s">
        <v>367</v>
      </c>
      <c r="AU134" s="15" t="s">
        <v>89</v>
      </c>
      <c r="AY134" s="15" t="s">
        <v>142</v>
      </c>
      <c r="BE134" s="167">
        <f>IF(N134="základní",J134,0)</f>
        <v>418</v>
      </c>
      <c r="BF134" s="167">
        <f>IF(N134="snížená",J134,0)</f>
        <v>0</v>
      </c>
      <c r="BG134" s="167">
        <f>IF(N134="zákl. přenesená",J134,0)</f>
        <v>0</v>
      </c>
      <c r="BH134" s="167">
        <f>IF(N134="sníž. přenesená",J134,0)</f>
        <v>0</v>
      </c>
      <c r="BI134" s="167">
        <f>IF(N134="nulová",J134,0)</f>
        <v>0</v>
      </c>
      <c r="BJ134" s="15" t="s">
        <v>87</v>
      </c>
      <c r="BK134" s="167">
        <f>ROUND(I134*H134,2)</f>
        <v>418</v>
      </c>
      <c r="BL134" s="15" t="s">
        <v>162</v>
      </c>
      <c r="BM134" s="15" t="s">
        <v>722</v>
      </c>
    </row>
    <row r="135" spans="2:65" s="11" customFormat="1" ht="11.25">
      <c r="B135" s="168"/>
      <c r="C135" s="169"/>
      <c r="D135" s="170" t="s">
        <v>155</v>
      </c>
      <c r="E135" s="171" t="s">
        <v>35</v>
      </c>
      <c r="F135" s="172" t="s">
        <v>723</v>
      </c>
      <c r="G135" s="169"/>
      <c r="H135" s="173">
        <v>22</v>
      </c>
      <c r="I135" s="169"/>
      <c r="J135" s="169"/>
      <c r="K135" s="169"/>
      <c r="L135" s="174"/>
      <c r="M135" s="175"/>
      <c r="N135" s="176"/>
      <c r="O135" s="176"/>
      <c r="P135" s="176"/>
      <c r="Q135" s="176"/>
      <c r="R135" s="176"/>
      <c r="S135" s="176"/>
      <c r="T135" s="177"/>
      <c r="AT135" s="178" t="s">
        <v>155</v>
      </c>
      <c r="AU135" s="178" t="s">
        <v>89</v>
      </c>
      <c r="AV135" s="11" t="s">
        <v>89</v>
      </c>
      <c r="AW135" s="11" t="s">
        <v>41</v>
      </c>
      <c r="AX135" s="11" t="s">
        <v>79</v>
      </c>
      <c r="AY135" s="178" t="s">
        <v>142</v>
      </c>
    </row>
    <row r="136" spans="2:65" s="1" customFormat="1" ht="16.5" customHeight="1">
      <c r="B136" s="30"/>
      <c r="C136" s="184" t="s">
        <v>245</v>
      </c>
      <c r="D136" s="184" t="s">
        <v>367</v>
      </c>
      <c r="E136" s="185" t="s">
        <v>724</v>
      </c>
      <c r="F136" s="186" t="s">
        <v>725</v>
      </c>
      <c r="G136" s="187" t="s">
        <v>148</v>
      </c>
      <c r="H136" s="188">
        <v>20</v>
      </c>
      <c r="I136" s="189">
        <v>130</v>
      </c>
      <c r="J136" s="189">
        <f>ROUND(I136*H136,2)</f>
        <v>2600</v>
      </c>
      <c r="K136" s="186" t="s">
        <v>35</v>
      </c>
      <c r="L136" s="190"/>
      <c r="M136" s="191" t="s">
        <v>35</v>
      </c>
      <c r="N136" s="192" t="s">
        <v>50</v>
      </c>
      <c r="O136" s="165">
        <v>0</v>
      </c>
      <c r="P136" s="165">
        <f>O136*H136</f>
        <v>0</v>
      </c>
      <c r="Q136" s="165">
        <v>2.8E-3</v>
      </c>
      <c r="R136" s="165">
        <f>Q136*H136</f>
        <v>5.6000000000000001E-2</v>
      </c>
      <c r="S136" s="165">
        <v>0</v>
      </c>
      <c r="T136" s="166">
        <f>S136*H136</f>
        <v>0</v>
      </c>
      <c r="AR136" s="15" t="s">
        <v>183</v>
      </c>
      <c r="AT136" s="15" t="s">
        <v>367</v>
      </c>
      <c r="AU136" s="15" t="s">
        <v>89</v>
      </c>
      <c r="AY136" s="15" t="s">
        <v>142</v>
      </c>
      <c r="BE136" s="167">
        <f>IF(N136="základní",J136,0)</f>
        <v>2600</v>
      </c>
      <c r="BF136" s="167">
        <f>IF(N136="snížená",J136,0)</f>
        <v>0</v>
      </c>
      <c r="BG136" s="167">
        <f>IF(N136="zákl. přenesená",J136,0)</f>
        <v>0</v>
      </c>
      <c r="BH136" s="167">
        <f>IF(N136="sníž. přenesená",J136,0)</f>
        <v>0</v>
      </c>
      <c r="BI136" s="167">
        <f>IF(N136="nulová",J136,0)</f>
        <v>0</v>
      </c>
      <c r="BJ136" s="15" t="s">
        <v>87</v>
      </c>
      <c r="BK136" s="167">
        <f>ROUND(I136*H136,2)</f>
        <v>2600</v>
      </c>
      <c r="BL136" s="15" t="s">
        <v>162</v>
      </c>
      <c r="BM136" s="15" t="s">
        <v>726</v>
      </c>
    </row>
    <row r="137" spans="2:65" s="11" customFormat="1" ht="11.25">
      <c r="B137" s="168"/>
      <c r="C137" s="169"/>
      <c r="D137" s="170" t="s">
        <v>155</v>
      </c>
      <c r="E137" s="171" t="s">
        <v>35</v>
      </c>
      <c r="F137" s="172" t="s">
        <v>716</v>
      </c>
      <c r="G137" s="169"/>
      <c r="H137" s="173">
        <v>20</v>
      </c>
      <c r="I137" s="169"/>
      <c r="J137" s="169"/>
      <c r="K137" s="169"/>
      <c r="L137" s="174"/>
      <c r="M137" s="175"/>
      <c r="N137" s="176"/>
      <c r="O137" s="176"/>
      <c r="P137" s="176"/>
      <c r="Q137" s="176"/>
      <c r="R137" s="176"/>
      <c r="S137" s="176"/>
      <c r="T137" s="177"/>
      <c r="AT137" s="178" t="s">
        <v>155</v>
      </c>
      <c r="AU137" s="178" t="s">
        <v>89</v>
      </c>
      <c r="AV137" s="11" t="s">
        <v>89</v>
      </c>
      <c r="AW137" s="11" t="s">
        <v>41</v>
      </c>
      <c r="AX137" s="11" t="s">
        <v>79</v>
      </c>
      <c r="AY137" s="178" t="s">
        <v>142</v>
      </c>
    </row>
    <row r="138" spans="2:65" s="1" customFormat="1" ht="22.5" customHeight="1">
      <c r="B138" s="30"/>
      <c r="C138" s="158" t="s">
        <v>7</v>
      </c>
      <c r="D138" s="158" t="s">
        <v>145</v>
      </c>
      <c r="E138" s="159" t="s">
        <v>727</v>
      </c>
      <c r="F138" s="160" t="s">
        <v>728</v>
      </c>
      <c r="G138" s="161" t="s">
        <v>148</v>
      </c>
      <c r="H138" s="162">
        <v>64</v>
      </c>
      <c r="I138" s="163">
        <v>292</v>
      </c>
      <c r="J138" s="163">
        <f>ROUND(I138*H138,2)</f>
        <v>18688</v>
      </c>
      <c r="K138" s="160" t="s">
        <v>149</v>
      </c>
      <c r="L138" s="34"/>
      <c r="M138" s="56" t="s">
        <v>35</v>
      </c>
      <c r="N138" s="164" t="s">
        <v>50</v>
      </c>
      <c r="O138" s="165">
        <v>0.36</v>
      </c>
      <c r="P138" s="165">
        <f>O138*H138</f>
        <v>23.04</v>
      </c>
      <c r="Q138" s="165">
        <v>0.17488999999999999</v>
      </c>
      <c r="R138" s="165">
        <f>Q138*H138</f>
        <v>11.192959999999999</v>
      </c>
      <c r="S138" s="165">
        <v>0</v>
      </c>
      <c r="T138" s="166">
        <f>S138*H138</f>
        <v>0</v>
      </c>
      <c r="AR138" s="15" t="s">
        <v>162</v>
      </c>
      <c r="AT138" s="15" t="s">
        <v>145</v>
      </c>
      <c r="AU138" s="15" t="s">
        <v>89</v>
      </c>
      <c r="AY138" s="15" t="s">
        <v>142</v>
      </c>
      <c r="BE138" s="167">
        <f>IF(N138="základní",J138,0)</f>
        <v>18688</v>
      </c>
      <c r="BF138" s="167">
        <f>IF(N138="snížená",J138,0)</f>
        <v>0</v>
      </c>
      <c r="BG138" s="167">
        <f>IF(N138="zákl. přenesená",J138,0)</f>
        <v>0</v>
      </c>
      <c r="BH138" s="167">
        <f>IF(N138="sníž. přenesená",J138,0)</f>
        <v>0</v>
      </c>
      <c r="BI138" s="167">
        <f>IF(N138="nulová",J138,0)</f>
        <v>0</v>
      </c>
      <c r="BJ138" s="15" t="s">
        <v>87</v>
      </c>
      <c r="BK138" s="167">
        <f>ROUND(I138*H138,2)</f>
        <v>18688</v>
      </c>
      <c r="BL138" s="15" t="s">
        <v>162</v>
      </c>
      <c r="BM138" s="15" t="s">
        <v>729</v>
      </c>
    </row>
    <row r="139" spans="2:65" s="11" customFormat="1" ht="11.25">
      <c r="B139" s="168"/>
      <c r="C139" s="169"/>
      <c r="D139" s="170" t="s">
        <v>155</v>
      </c>
      <c r="E139" s="171" t="s">
        <v>35</v>
      </c>
      <c r="F139" s="172" t="s">
        <v>730</v>
      </c>
      <c r="G139" s="169"/>
      <c r="H139" s="173">
        <v>62</v>
      </c>
      <c r="I139" s="169"/>
      <c r="J139" s="169"/>
      <c r="K139" s="169"/>
      <c r="L139" s="174"/>
      <c r="M139" s="175"/>
      <c r="N139" s="176"/>
      <c r="O139" s="176"/>
      <c r="P139" s="176"/>
      <c r="Q139" s="176"/>
      <c r="R139" s="176"/>
      <c r="S139" s="176"/>
      <c r="T139" s="177"/>
      <c r="AT139" s="178" t="s">
        <v>155</v>
      </c>
      <c r="AU139" s="178" t="s">
        <v>89</v>
      </c>
      <c r="AV139" s="11" t="s">
        <v>89</v>
      </c>
      <c r="AW139" s="11" t="s">
        <v>41</v>
      </c>
      <c r="AX139" s="11" t="s">
        <v>79</v>
      </c>
      <c r="AY139" s="178" t="s">
        <v>142</v>
      </c>
    </row>
    <row r="140" spans="2:65" s="11" customFormat="1" ht="11.25">
      <c r="B140" s="168"/>
      <c r="C140" s="169"/>
      <c r="D140" s="170" t="s">
        <v>155</v>
      </c>
      <c r="E140" s="171" t="s">
        <v>35</v>
      </c>
      <c r="F140" s="172" t="s">
        <v>731</v>
      </c>
      <c r="G140" s="169"/>
      <c r="H140" s="173">
        <v>2</v>
      </c>
      <c r="I140" s="169"/>
      <c r="J140" s="169"/>
      <c r="K140" s="169"/>
      <c r="L140" s="174"/>
      <c r="M140" s="175"/>
      <c r="N140" s="176"/>
      <c r="O140" s="176"/>
      <c r="P140" s="176"/>
      <c r="Q140" s="176"/>
      <c r="R140" s="176"/>
      <c r="S140" s="176"/>
      <c r="T140" s="177"/>
      <c r="AT140" s="178" t="s">
        <v>155</v>
      </c>
      <c r="AU140" s="178" t="s">
        <v>89</v>
      </c>
      <c r="AV140" s="11" t="s">
        <v>89</v>
      </c>
      <c r="AW140" s="11" t="s">
        <v>41</v>
      </c>
      <c r="AX140" s="11" t="s">
        <v>79</v>
      </c>
      <c r="AY140" s="178" t="s">
        <v>142</v>
      </c>
    </row>
    <row r="141" spans="2:65" s="1" customFormat="1" ht="22.5" customHeight="1">
      <c r="B141" s="30"/>
      <c r="C141" s="184" t="s">
        <v>255</v>
      </c>
      <c r="D141" s="184" t="s">
        <v>367</v>
      </c>
      <c r="E141" s="185" t="s">
        <v>732</v>
      </c>
      <c r="F141" s="186" t="s">
        <v>733</v>
      </c>
      <c r="G141" s="187" t="s">
        <v>148</v>
      </c>
      <c r="H141" s="188">
        <v>62</v>
      </c>
      <c r="I141" s="189">
        <v>230</v>
      </c>
      <c r="J141" s="189">
        <f>ROUND(I141*H141,2)</f>
        <v>14260</v>
      </c>
      <c r="K141" s="186" t="s">
        <v>35</v>
      </c>
      <c r="L141" s="190"/>
      <c r="M141" s="191" t="s">
        <v>35</v>
      </c>
      <c r="N141" s="192" t="s">
        <v>50</v>
      </c>
      <c r="O141" s="165">
        <v>0</v>
      </c>
      <c r="P141" s="165">
        <f>O141*H141</f>
        <v>0</v>
      </c>
      <c r="Q141" s="165">
        <v>2.8E-3</v>
      </c>
      <c r="R141" s="165">
        <f>Q141*H141</f>
        <v>0.1736</v>
      </c>
      <c r="S141" s="165">
        <v>0</v>
      </c>
      <c r="T141" s="166">
        <f>S141*H141</f>
        <v>0</v>
      </c>
      <c r="AR141" s="15" t="s">
        <v>183</v>
      </c>
      <c r="AT141" s="15" t="s">
        <v>367</v>
      </c>
      <c r="AU141" s="15" t="s">
        <v>89</v>
      </c>
      <c r="AY141" s="15" t="s">
        <v>142</v>
      </c>
      <c r="BE141" s="167">
        <f>IF(N141="základní",J141,0)</f>
        <v>14260</v>
      </c>
      <c r="BF141" s="167">
        <f>IF(N141="snížená",J141,0)</f>
        <v>0</v>
      </c>
      <c r="BG141" s="167">
        <f>IF(N141="zákl. přenesená",J141,0)</f>
        <v>0</v>
      </c>
      <c r="BH141" s="167">
        <f>IF(N141="sníž. přenesená",J141,0)</f>
        <v>0</v>
      </c>
      <c r="BI141" s="167">
        <f>IF(N141="nulová",J141,0)</f>
        <v>0</v>
      </c>
      <c r="BJ141" s="15" t="s">
        <v>87</v>
      </c>
      <c r="BK141" s="167">
        <f>ROUND(I141*H141,2)</f>
        <v>14260</v>
      </c>
      <c r="BL141" s="15" t="s">
        <v>162</v>
      </c>
      <c r="BM141" s="15" t="s">
        <v>734</v>
      </c>
    </row>
    <row r="142" spans="2:65" s="11" customFormat="1" ht="11.25">
      <c r="B142" s="168"/>
      <c r="C142" s="169"/>
      <c r="D142" s="170" t="s">
        <v>155</v>
      </c>
      <c r="E142" s="171" t="s">
        <v>35</v>
      </c>
      <c r="F142" s="172" t="s">
        <v>730</v>
      </c>
      <c r="G142" s="169"/>
      <c r="H142" s="173">
        <v>62</v>
      </c>
      <c r="I142" s="169"/>
      <c r="J142" s="169"/>
      <c r="K142" s="169"/>
      <c r="L142" s="174"/>
      <c r="M142" s="175"/>
      <c r="N142" s="176"/>
      <c r="O142" s="176"/>
      <c r="P142" s="176"/>
      <c r="Q142" s="176"/>
      <c r="R142" s="176"/>
      <c r="S142" s="176"/>
      <c r="T142" s="177"/>
      <c r="AT142" s="178" t="s">
        <v>155</v>
      </c>
      <c r="AU142" s="178" t="s">
        <v>89</v>
      </c>
      <c r="AV142" s="11" t="s">
        <v>89</v>
      </c>
      <c r="AW142" s="11" t="s">
        <v>41</v>
      </c>
      <c r="AX142" s="11" t="s">
        <v>79</v>
      </c>
      <c r="AY142" s="178" t="s">
        <v>142</v>
      </c>
    </row>
    <row r="143" spans="2:65" s="1" customFormat="1" ht="22.5" customHeight="1">
      <c r="B143" s="30"/>
      <c r="C143" s="184" t="s">
        <v>259</v>
      </c>
      <c r="D143" s="184" t="s">
        <v>367</v>
      </c>
      <c r="E143" s="185" t="s">
        <v>735</v>
      </c>
      <c r="F143" s="186" t="s">
        <v>736</v>
      </c>
      <c r="G143" s="187" t="s">
        <v>148</v>
      </c>
      <c r="H143" s="188">
        <v>2</v>
      </c>
      <c r="I143" s="189">
        <v>140</v>
      </c>
      <c r="J143" s="189">
        <f>ROUND(I143*H143,2)</f>
        <v>280</v>
      </c>
      <c r="K143" s="186" t="s">
        <v>35</v>
      </c>
      <c r="L143" s="190"/>
      <c r="M143" s="191" t="s">
        <v>35</v>
      </c>
      <c r="N143" s="192" t="s">
        <v>50</v>
      </c>
      <c r="O143" s="165">
        <v>0</v>
      </c>
      <c r="P143" s="165">
        <f>O143*H143</f>
        <v>0</v>
      </c>
      <c r="Q143" s="165">
        <v>2.8E-3</v>
      </c>
      <c r="R143" s="165">
        <f>Q143*H143</f>
        <v>5.5999999999999999E-3</v>
      </c>
      <c r="S143" s="165">
        <v>0</v>
      </c>
      <c r="T143" s="166">
        <f>S143*H143</f>
        <v>0</v>
      </c>
      <c r="AR143" s="15" t="s">
        <v>183</v>
      </c>
      <c r="AT143" s="15" t="s">
        <v>367</v>
      </c>
      <c r="AU143" s="15" t="s">
        <v>89</v>
      </c>
      <c r="AY143" s="15" t="s">
        <v>142</v>
      </c>
      <c r="BE143" s="167">
        <f>IF(N143="základní",J143,0)</f>
        <v>280</v>
      </c>
      <c r="BF143" s="167">
        <f>IF(N143="snížená",J143,0)</f>
        <v>0</v>
      </c>
      <c r="BG143" s="167">
        <f>IF(N143="zákl. přenesená",J143,0)</f>
        <v>0</v>
      </c>
      <c r="BH143" s="167">
        <f>IF(N143="sníž. přenesená",J143,0)</f>
        <v>0</v>
      </c>
      <c r="BI143" s="167">
        <f>IF(N143="nulová",J143,0)</f>
        <v>0</v>
      </c>
      <c r="BJ143" s="15" t="s">
        <v>87</v>
      </c>
      <c r="BK143" s="167">
        <f>ROUND(I143*H143,2)</f>
        <v>280</v>
      </c>
      <c r="BL143" s="15" t="s">
        <v>162</v>
      </c>
      <c r="BM143" s="15" t="s">
        <v>737</v>
      </c>
    </row>
    <row r="144" spans="2:65" s="11" customFormat="1" ht="11.25">
      <c r="B144" s="168"/>
      <c r="C144" s="169"/>
      <c r="D144" s="170" t="s">
        <v>155</v>
      </c>
      <c r="E144" s="171" t="s">
        <v>35</v>
      </c>
      <c r="F144" s="172" t="s">
        <v>738</v>
      </c>
      <c r="G144" s="169"/>
      <c r="H144" s="173">
        <v>2</v>
      </c>
      <c r="I144" s="169"/>
      <c r="J144" s="169"/>
      <c r="K144" s="169"/>
      <c r="L144" s="174"/>
      <c r="M144" s="175"/>
      <c r="N144" s="176"/>
      <c r="O144" s="176"/>
      <c r="P144" s="176"/>
      <c r="Q144" s="176"/>
      <c r="R144" s="176"/>
      <c r="S144" s="176"/>
      <c r="T144" s="177"/>
      <c r="AT144" s="178" t="s">
        <v>155</v>
      </c>
      <c r="AU144" s="178" t="s">
        <v>89</v>
      </c>
      <c r="AV144" s="11" t="s">
        <v>89</v>
      </c>
      <c r="AW144" s="11" t="s">
        <v>41</v>
      </c>
      <c r="AX144" s="11" t="s">
        <v>79</v>
      </c>
      <c r="AY144" s="178" t="s">
        <v>142</v>
      </c>
    </row>
    <row r="145" spans="2:65" s="1" customFormat="1" ht="16.5" customHeight="1">
      <c r="B145" s="30"/>
      <c r="C145" s="158" t="s">
        <v>264</v>
      </c>
      <c r="D145" s="158" t="s">
        <v>145</v>
      </c>
      <c r="E145" s="159" t="s">
        <v>739</v>
      </c>
      <c r="F145" s="160" t="s">
        <v>740</v>
      </c>
      <c r="G145" s="161" t="s">
        <v>148</v>
      </c>
      <c r="H145" s="162">
        <v>2</v>
      </c>
      <c r="I145" s="163">
        <v>243</v>
      </c>
      <c r="J145" s="163">
        <f t="shared" ref="J145:J150" si="0">ROUND(I145*H145,2)</f>
        <v>486</v>
      </c>
      <c r="K145" s="160" t="s">
        <v>149</v>
      </c>
      <c r="L145" s="34"/>
      <c r="M145" s="56" t="s">
        <v>35</v>
      </c>
      <c r="N145" s="164" t="s">
        <v>50</v>
      </c>
      <c r="O145" s="165">
        <v>0.86</v>
      </c>
      <c r="P145" s="165">
        <f t="shared" ref="P145:P150" si="1">O145*H145</f>
        <v>1.72</v>
      </c>
      <c r="Q145" s="165">
        <v>0</v>
      </c>
      <c r="R145" s="165">
        <f t="shared" ref="R145:R150" si="2">Q145*H145</f>
        <v>0</v>
      </c>
      <c r="S145" s="165">
        <v>0</v>
      </c>
      <c r="T145" s="166">
        <f t="shared" ref="T145:T150" si="3">S145*H145</f>
        <v>0</v>
      </c>
      <c r="AR145" s="15" t="s">
        <v>162</v>
      </c>
      <c r="AT145" s="15" t="s">
        <v>145</v>
      </c>
      <c r="AU145" s="15" t="s">
        <v>89</v>
      </c>
      <c r="AY145" s="15" t="s">
        <v>142</v>
      </c>
      <c r="BE145" s="167">
        <f t="shared" ref="BE145:BE150" si="4">IF(N145="základní",J145,0)</f>
        <v>486</v>
      </c>
      <c r="BF145" s="167">
        <f t="shared" ref="BF145:BF150" si="5">IF(N145="snížená",J145,0)</f>
        <v>0</v>
      </c>
      <c r="BG145" s="167">
        <f t="shared" ref="BG145:BG150" si="6">IF(N145="zákl. přenesená",J145,0)</f>
        <v>0</v>
      </c>
      <c r="BH145" s="167">
        <f t="shared" ref="BH145:BH150" si="7">IF(N145="sníž. přenesená",J145,0)</f>
        <v>0</v>
      </c>
      <c r="BI145" s="167">
        <f t="shared" ref="BI145:BI150" si="8">IF(N145="nulová",J145,0)</f>
        <v>0</v>
      </c>
      <c r="BJ145" s="15" t="s">
        <v>87</v>
      </c>
      <c r="BK145" s="167">
        <f t="shared" ref="BK145:BK150" si="9">ROUND(I145*H145,2)</f>
        <v>486</v>
      </c>
      <c r="BL145" s="15" t="s">
        <v>162</v>
      </c>
      <c r="BM145" s="15" t="s">
        <v>741</v>
      </c>
    </row>
    <row r="146" spans="2:65" s="1" customFormat="1" ht="22.5" customHeight="1">
      <c r="B146" s="30"/>
      <c r="C146" s="184" t="s">
        <v>268</v>
      </c>
      <c r="D146" s="184" t="s">
        <v>367</v>
      </c>
      <c r="E146" s="185" t="s">
        <v>742</v>
      </c>
      <c r="F146" s="186" t="s">
        <v>743</v>
      </c>
      <c r="G146" s="187" t="s">
        <v>148</v>
      </c>
      <c r="H146" s="188">
        <v>1</v>
      </c>
      <c r="I146" s="189">
        <v>3250</v>
      </c>
      <c r="J146" s="189">
        <f t="shared" si="0"/>
        <v>3250</v>
      </c>
      <c r="K146" s="186" t="s">
        <v>35</v>
      </c>
      <c r="L146" s="190"/>
      <c r="M146" s="191" t="s">
        <v>35</v>
      </c>
      <c r="N146" s="192" t="s">
        <v>50</v>
      </c>
      <c r="O146" s="165">
        <v>0</v>
      </c>
      <c r="P146" s="165">
        <f t="shared" si="1"/>
        <v>0</v>
      </c>
      <c r="Q146" s="165">
        <v>9.8500000000000004E-2</v>
      </c>
      <c r="R146" s="165">
        <f t="shared" si="2"/>
        <v>9.8500000000000004E-2</v>
      </c>
      <c r="S146" s="165">
        <v>0</v>
      </c>
      <c r="T146" s="166">
        <f t="shared" si="3"/>
        <v>0</v>
      </c>
      <c r="AR146" s="15" t="s">
        <v>183</v>
      </c>
      <c r="AT146" s="15" t="s">
        <v>367</v>
      </c>
      <c r="AU146" s="15" t="s">
        <v>89</v>
      </c>
      <c r="AY146" s="15" t="s">
        <v>142</v>
      </c>
      <c r="BE146" s="167">
        <f t="shared" si="4"/>
        <v>3250</v>
      </c>
      <c r="BF146" s="167">
        <f t="shared" si="5"/>
        <v>0</v>
      </c>
      <c r="BG146" s="167">
        <f t="shared" si="6"/>
        <v>0</v>
      </c>
      <c r="BH146" s="167">
        <f t="shared" si="7"/>
        <v>0</v>
      </c>
      <c r="BI146" s="167">
        <f t="shared" si="8"/>
        <v>0</v>
      </c>
      <c r="BJ146" s="15" t="s">
        <v>87</v>
      </c>
      <c r="BK146" s="167">
        <f t="shared" si="9"/>
        <v>3250</v>
      </c>
      <c r="BL146" s="15" t="s">
        <v>162</v>
      </c>
      <c r="BM146" s="15" t="s">
        <v>744</v>
      </c>
    </row>
    <row r="147" spans="2:65" s="1" customFormat="1" ht="33.75" customHeight="1">
      <c r="B147" s="30"/>
      <c r="C147" s="184" t="s">
        <v>272</v>
      </c>
      <c r="D147" s="184" t="s">
        <v>367</v>
      </c>
      <c r="E147" s="185" t="s">
        <v>745</v>
      </c>
      <c r="F147" s="186" t="s">
        <v>746</v>
      </c>
      <c r="G147" s="187" t="s">
        <v>148</v>
      </c>
      <c r="H147" s="188">
        <v>1</v>
      </c>
      <c r="I147" s="189">
        <v>25870</v>
      </c>
      <c r="J147" s="189">
        <f t="shared" si="0"/>
        <v>25870</v>
      </c>
      <c r="K147" s="186" t="s">
        <v>35</v>
      </c>
      <c r="L147" s="190"/>
      <c r="M147" s="191" t="s">
        <v>35</v>
      </c>
      <c r="N147" s="192" t="s">
        <v>50</v>
      </c>
      <c r="O147" s="165">
        <v>0</v>
      </c>
      <c r="P147" s="165">
        <f t="shared" si="1"/>
        <v>0</v>
      </c>
      <c r="Q147" s="165">
        <v>9.8500000000000004E-2</v>
      </c>
      <c r="R147" s="165">
        <f t="shared" si="2"/>
        <v>9.8500000000000004E-2</v>
      </c>
      <c r="S147" s="165">
        <v>0</v>
      </c>
      <c r="T147" s="166">
        <f t="shared" si="3"/>
        <v>0</v>
      </c>
      <c r="AR147" s="15" t="s">
        <v>183</v>
      </c>
      <c r="AT147" s="15" t="s">
        <v>367</v>
      </c>
      <c r="AU147" s="15" t="s">
        <v>89</v>
      </c>
      <c r="AY147" s="15" t="s">
        <v>142</v>
      </c>
      <c r="BE147" s="167">
        <f t="shared" si="4"/>
        <v>25870</v>
      </c>
      <c r="BF147" s="167">
        <f t="shared" si="5"/>
        <v>0</v>
      </c>
      <c r="BG147" s="167">
        <f t="shared" si="6"/>
        <v>0</v>
      </c>
      <c r="BH147" s="167">
        <f t="shared" si="7"/>
        <v>0</v>
      </c>
      <c r="BI147" s="167">
        <f t="shared" si="8"/>
        <v>0</v>
      </c>
      <c r="BJ147" s="15" t="s">
        <v>87</v>
      </c>
      <c r="BK147" s="167">
        <f t="shared" si="9"/>
        <v>25870</v>
      </c>
      <c r="BL147" s="15" t="s">
        <v>162</v>
      </c>
      <c r="BM147" s="15" t="s">
        <v>747</v>
      </c>
    </row>
    <row r="148" spans="2:65" s="1" customFormat="1" ht="16.5" customHeight="1">
      <c r="B148" s="30"/>
      <c r="C148" s="158" t="s">
        <v>276</v>
      </c>
      <c r="D148" s="158" t="s">
        <v>145</v>
      </c>
      <c r="E148" s="159" t="s">
        <v>748</v>
      </c>
      <c r="F148" s="160" t="s">
        <v>749</v>
      </c>
      <c r="G148" s="161" t="s">
        <v>148</v>
      </c>
      <c r="H148" s="162">
        <v>1</v>
      </c>
      <c r="I148" s="163">
        <v>671</v>
      </c>
      <c r="J148" s="163">
        <f t="shared" si="0"/>
        <v>671</v>
      </c>
      <c r="K148" s="160" t="s">
        <v>149</v>
      </c>
      <c r="L148" s="34"/>
      <c r="M148" s="56" t="s">
        <v>35</v>
      </c>
      <c r="N148" s="164" t="s">
        <v>50</v>
      </c>
      <c r="O148" s="165">
        <v>2.37</v>
      </c>
      <c r="P148" s="165">
        <f t="shared" si="1"/>
        <v>2.37</v>
      </c>
      <c r="Q148" s="165">
        <v>0</v>
      </c>
      <c r="R148" s="165">
        <f t="shared" si="2"/>
        <v>0</v>
      </c>
      <c r="S148" s="165">
        <v>0</v>
      </c>
      <c r="T148" s="166">
        <f t="shared" si="3"/>
        <v>0</v>
      </c>
      <c r="AR148" s="15" t="s">
        <v>162</v>
      </c>
      <c r="AT148" s="15" t="s">
        <v>145</v>
      </c>
      <c r="AU148" s="15" t="s">
        <v>89</v>
      </c>
      <c r="AY148" s="15" t="s">
        <v>142</v>
      </c>
      <c r="BE148" s="167">
        <f t="shared" si="4"/>
        <v>671</v>
      </c>
      <c r="BF148" s="167">
        <f t="shared" si="5"/>
        <v>0</v>
      </c>
      <c r="BG148" s="167">
        <f t="shared" si="6"/>
        <v>0</v>
      </c>
      <c r="BH148" s="167">
        <f t="shared" si="7"/>
        <v>0</v>
      </c>
      <c r="BI148" s="167">
        <f t="shared" si="8"/>
        <v>0</v>
      </c>
      <c r="BJ148" s="15" t="s">
        <v>87</v>
      </c>
      <c r="BK148" s="167">
        <f t="shared" si="9"/>
        <v>671</v>
      </c>
      <c r="BL148" s="15" t="s">
        <v>162</v>
      </c>
      <c r="BM148" s="15" t="s">
        <v>750</v>
      </c>
    </row>
    <row r="149" spans="2:65" s="1" customFormat="1" ht="33.75" customHeight="1">
      <c r="B149" s="30"/>
      <c r="C149" s="184" t="s">
        <v>280</v>
      </c>
      <c r="D149" s="184" t="s">
        <v>367</v>
      </c>
      <c r="E149" s="185" t="s">
        <v>751</v>
      </c>
      <c r="F149" s="186" t="s">
        <v>752</v>
      </c>
      <c r="G149" s="187" t="s">
        <v>148</v>
      </c>
      <c r="H149" s="188">
        <v>1</v>
      </c>
      <c r="I149" s="189">
        <v>6600</v>
      </c>
      <c r="J149" s="189">
        <f t="shared" si="0"/>
        <v>6600</v>
      </c>
      <c r="K149" s="186" t="s">
        <v>35</v>
      </c>
      <c r="L149" s="190"/>
      <c r="M149" s="191" t="s">
        <v>35</v>
      </c>
      <c r="N149" s="192" t="s">
        <v>50</v>
      </c>
      <c r="O149" s="165">
        <v>0</v>
      </c>
      <c r="P149" s="165">
        <f t="shared" si="1"/>
        <v>0</v>
      </c>
      <c r="Q149" s="165">
        <v>0.154</v>
      </c>
      <c r="R149" s="165">
        <f t="shared" si="2"/>
        <v>0.154</v>
      </c>
      <c r="S149" s="165">
        <v>0</v>
      </c>
      <c r="T149" s="166">
        <f t="shared" si="3"/>
        <v>0</v>
      </c>
      <c r="AR149" s="15" t="s">
        <v>183</v>
      </c>
      <c r="AT149" s="15" t="s">
        <v>367</v>
      </c>
      <c r="AU149" s="15" t="s">
        <v>89</v>
      </c>
      <c r="AY149" s="15" t="s">
        <v>142</v>
      </c>
      <c r="BE149" s="167">
        <f t="shared" si="4"/>
        <v>6600</v>
      </c>
      <c r="BF149" s="167">
        <f t="shared" si="5"/>
        <v>0</v>
      </c>
      <c r="BG149" s="167">
        <f t="shared" si="6"/>
        <v>0</v>
      </c>
      <c r="BH149" s="167">
        <f t="shared" si="7"/>
        <v>0</v>
      </c>
      <c r="BI149" s="167">
        <f t="shared" si="8"/>
        <v>0</v>
      </c>
      <c r="BJ149" s="15" t="s">
        <v>87</v>
      </c>
      <c r="BK149" s="167">
        <f t="shared" si="9"/>
        <v>6600</v>
      </c>
      <c r="BL149" s="15" t="s">
        <v>162</v>
      </c>
      <c r="BM149" s="15" t="s">
        <v>753</v>
      </c>
    </row>
    <row r="150" spans="2:65" s="1" customFormat="1" ht="22.5" customHeight="1">
      <c r="B150" s="30"/>
      <c r="C150" s="158" t="s">
        <v>286</v>
      </c>
      <c r="D150" s="158" t="s">
        <v>145</v>
      </c>
      <c r="E150" s="159" t="s">
        <v>754</v>
      </c>
      <c r="F150" s="160" t="s">
        <v>755</v>
      </c>
      <c r="G150" s="161" t="s">
        <v>148</v>
      </c>
      <c r="H150" s="162">
        <v>229</v>
      </c>
      <c r="I150" s="163">
        <v>373</v>
      </c>
      <c r="J150" s="163">
        <f t="shared" si="0"/>
        <v>85417</v>
      </c>
      <c r="K150" s="160" t="s">
        <v>149</v>
      </c>
      <c r="L150" s="34"/>
      <c r="M150" s="56" t="s">
        <v>35</v>
      </c>
      <c r="N150" s="164" t="s">
        <v>50</v>
      </c>
      <c r="O150" s="165">
        <v>0.97</v>
      </c>
      <c r="P150" s="165">
        <f t="shared" si="1"/>
        <v>222.13</v>
      </c>
      <c r="Q150" s="165">
        <v>7.0200000000000002E-3</v>
      </c>
      <c r="R150" s="165">
        <f t="shared" si="2"/>
        <v>1.60758</v>
      </c>
      <c r="S150" s="165">
        <v>0</v>
      </c>
      <c r="T150" s="166">
        <f t="shared" si="3"/>
        <v>0</v>
      </c>
      <c r="AR150" s="15" t="s">
        <v>162</v>
      </c>
      <c r="AT150" s="15" t="s">
        <v>145</v>
      </c>
      <c r="AU150" s="15" t="s">
        <v>89</v>
      </c>
      <c r="AY150" s="15" t="s">
        <v>142</v>
      </c>
      <c r="BE150" s="167">
        <f t="shared" si="4"/>
        <v>85417</v>
      </c>
      <c r="BF150" s="167">
        <f t="shared" si="5"/>
        <v>0</v>
      </c>
      <c r="BG150" s="167">
        <f t="shared" si="6"/>
        <v>0</v>
      </c>
      <c r="BH150" s="167">
        <f t="shared" si="7"/>
        <v>0</v>
      </c>
      <c r="BI150" s="167">
        <f t="shared" si="8"/>
        <v>0</v>
      </c>
      <c r="BJ150" s="15" t="s">
        <v>87</v>
      </c>
      <c r="BK150" s="167">
        <f t="shared" si="9"/>
        <v>85417</v>
      </c>
      <c r="BL150" s="15" t="s">
        <v>162</v>
      </c>
      <c r="BM150" s="15" t="s">
        <v>756</v>
      </c>
    </row>
    <row r="151" spans="2:65" s="1" customFormat="1" ht="19.5">
      <c r="B151" s="30"/>
      <c r="C151" s="31"/>
      <c r="D151" s="170" t="s">
        <v>216</v>
      </c>
      <c r="E151" s="31"/>
      <c r="F151" s="179" t="s">
        <v>757</v>
      </c>
      <c r="G151" s="31"/>
      <c r="H151" s="31"/>
      <c r="I151" s="31"/>
      <c r="J151" s="31"/>
      <c r="K151" s="31"/>
      <c r="L151" s="34"/>
      <c r="M151" s="180"/>
      <c r="N151" s="57"/>
      <c r="O151" s="57"/>
      <c r="P151" s="57"/>
      <c r="Q151" s="57"/>
      <c r="R151" s="57"/>
      <c r="S151" s="57"/>
      <c r="T151" s="58"/>
      <c r="AT151" s="15" t="s">
        <v>216</v>
      </c>
      <c r="AU151" s="15" t="s">
        <v>89</v>
      </c>
    </row>
    <row r="152" spans="2:65" s="11" customFormat="1" ht="11.25">
      <c r="B152" s="168"/>
      <c r="C152" s="169"/>
      <c r="D152" s="170" t="s">
        <v>155</v>
      </c>
      <c r="E152" s="171" t="s">
        <v>35</v>
      </c>
      <c r="F152" s="172" t="s">
        <v>758</v>
      </c>
      <c r="G152" s="169"/>
      <c r="H152" s="173">
        <v>84</v>
      </c>
      <c r="I152" s="169"/>
      <c r="J152" s="169"/>
      <c r="K152" s="169"/>
      <c r="L152" s="174"/>
      <c r="M152" s="175"/>
      <c r="N152" s="176"/>
      <c r="O152" s="176"/>
      <c r="P152" s="176"/>
      <c r="Q152" s="176"/>
      <c r="R152" s="176"/>
      <c r="S152" s="176"/>
      <c r="T152" s="177"/>
      <c r="AT152" s="178" t="s">
        <v>155</v>
      </c>
      <c r="AU152" s="178" t="s">
        <v>89</v>
      </c>
      <c r="AV152" s="11" t="s">
        <v>89</v>
      </c>
      <c r="AW152" s="11" t="s">
        <v>41</v>
      </c>
      <c r="AX152" s="11" t="s">
        <v>79</v>
      </c>
      <c r="AY152" s="178" t="s">
        <v>142</v>
      </c>
    </row>
    <row r="153" spans="2:65" s="11" customFormat="1" ht="11.25">
      <c r="B153" s="168"/>
      <c r="C153" s="169"/>
      <c r="D153" s="170" t="s">
        <v>155</v>
      </c>
      <c r="E153" s="171" t="s">
        <v>35</v>
      </c>
      <c r="F153" s="172" t="s">
        <v>759</v>
      </c>
      <c r="G153" s="169"/>
      <c r="H153" s="173">
        <v>145</v>
      </c>
      <c r="I153" s="169"/>
      <c r="J153" s="169"/>
      <c r="K153" s="169"/>
      <c r="L153" s="174"/>
      <c r="M153" s="175"/>
      <c r="N153" s="176"/>
      <c r="O153" s="176"/>
      <c r="P153" s="176"/>
      <c r="Q153" s="176"/>
      <c r="R153" s="176"/>
      <c r="S153" s="176"/>
      <c r="T153" s="177"/>
      <c r="AT153" s="178" t="s">
        <v>155</v>
      </c>
      <c r="AU153" s="178" t="s">
        <v>89</v>
      </c>
      <c r="AV153" s="11" t="s">
        <v>89</v>
      </c>
      <c r="AW153" s="11" t="s">
        <v>41</v>
      </c>
      <c r="AX153" s="11" t="s">
        <v>79</v>
      </c>
      <c r="AY153" s="178" t="s">
        <v>142</v>
      </c>
    </row>
    <row r="154" spans="2:65" s="1" customFormat="1" ht="22.5" customHeight="1">
      <c r="B154" s="30"/>
      <c r="C154" s="184" t="s">
        <v>293</v>
      </c>
      <c r="D154" s="184" t="s">
        <v>367</v>
      </c>
      <c r="E154" s="185" t="s">
        <v>760</v>
      </c>
      <c r="F154" s="186" t="s">
        <v>761</v>
      </c>
      <c r="G154" s="187" t="s">
        <v>148</v>
      </c>
      <c r="H154" s="188">
        <v>231</v>
      </c>
      <c r="I154" s="189">
        <v>899</v>
      </c>
      <c r="J154" s="189">
        <f>ROUND(I154*H154,2)</f>
        <v>207669</v>
      </c>
      <c r="K154" s="186" t="s">
        <v>35</v>
      </c>
      <c r="L154" s="190"/>
      <c r="M154" s="191" t="s">
        <v>35</v>
      </c>
      <c r="N154" s="192" t="s">
        <v>50</v>
      </c>
      <c r="O154" s="165">
        <v>0</v>
      </c>
      <c r="P154" s="165">
        <f>O154*H154</f>
        <v>0</v>
      </c>
      <c r="Q154" s="165">
        <v>0.104</v>
      </c>
      <c r="R154" s="165">
        <f>Q154*H154</f>
        <v>24.023999999999997</v>
      </c>
      <c r="S154" s="165">
        <v>0</v>
      </c>
      <c r="T154" s="166">
        <f>S154*H154</f>
        <v>0</v>
      </c>
      <c r="AR154" s="15" t="s">
        <v>183</v>
      </c>
      <c r="AT154" s="15" t="s">
        <v>367</v>
      </c>
      <c r="AU154" s="15" t="s">
        <v>89</v>
      </c>
      <c r="AY154" s="15" t="s">
        <v>142</v>
      </c>
      <c r="BE154" s="167">
        <f>IF(N154="základní",J154,0)</f>
        <v>207669</v>
      </c>
      <c r="BF154" s="167">
        <f>IF(N154="snížená",J154,0)</f>
        <v>0</v>
      </c>
      <c r="BG154" s="167">
        <f>IF(N154="zákl. přenesená",J154,0)</f>
        <v>0</v>
      </c>
      <c r="BH154" s="167">
        <f>IF(N154="sníž. přenesená",J154,0)</f>
        <v>0</v>
      </c>
      <c r="BI154" s="167">
        <f>IF(N154="nulová",J154,0)</f>
        <v>0</v>
      </c>
      <c r="BJ154" s="15" t="s">
        <v>87</v>
      </c>
      <c r="BK154" s="167">
        <f>ROUND(I154*H154,2)</f>
        <v>207669</v>
      </c>
      <c r="BL154" s="15" t="s">
        <v>162</v>
      </c>
      <c r="BM154" s="15" t="s">
        <v>762</v>
      </c>
    </row>
    <row r="155" spans="2:65" s="11" customFormat="1" ht="11.25">
      <c r="B155" s="168"/>
      <c r="C155" s="169"/>
      <c r="D155" s="170" t="s">
        <v>155</v>
      </c>
      <c r="E155" s="171" t="s">
        <v>35</v>
      </c>
      <c r="F155" s="172" t="s">
        <v>763</v>
      </c>
      <c r="G155" s="169"/>
      <c r="H155" s="173">
        <v>231</v>
      </c>
      <c r="I155" s="169"/>
      <c r="J155" s="169"/>
      <c r="K155" s="169"/>
      <c r="L155" s="174"/>
      <c r="M155" s="175"/>
      <c r="N155" s="176"/>
      <c r="O155" s="176"/>
      <c r="P155" s="176"/>
      <c r="Q155" s="176"/>
      <c r="R155" s="176"/>
      <c r="S155" s="176"/>
      <c r="T155" s="177"/>
      <c r="AT155" s="178" t="s">
        <v>155</v>
      </c>
      <c r="AU155" s="178" t="s">
        <v>89</v>
      </c>
      <c r="AV155" s="11" t="s">
        <v>89</v>
      </c>
      <c r="AW155" s="11" t="s">
        <v>41</v>
      </c>
      <c r="AX155" s="11" t="s">
        <v>79</v>
      </c>
      <c r="AY155" s="178" t="s">
        <v>142</v>
      </c>
    </row>
    <row r="156" spans="2:65" s="1" customFormat="1" ht="16.5" customHeight="1">
      <c r="B156" s="30"/>
      <c r="C156" s="158" t="s">
        <v>442</v>
      </c>
      <c r="D156" s="158" t="s">
        <v>145</v>
      </c>
      <c r="E156" s="159" t="s">
        <v>764</v>
      </c>
      <c r="F156" s="160" t="s">
        <v>765</v>
      </c>
      <c r="G156" s="161" t="s">
        <v>148</v>
      </c>
      <c r="H156" s="162">
        <v>55</v>
      </c>
      <c r="I156" s="163">
        <v>406</v>
      </c>
      <c r="J156" s="163">
        <f>ROUND(I156*H156,2)</f>
        <v>22330</v>
      </c>
      <c r="K156" s="160" t="s">
        <v>149</v>
      </c>
      <c r="L156" s="34"/>
      <c r="M156" s="56" t="s">
        <v>35</v>
      </c>
      <c r="N156" s="164" t="s">
        <v>50</v>
      </c>
      <c r="O156" s="165">
        <v>1.25</v>
      </c>
      <c r="P156" s="165">
        <f>O156*H156</f>
        <v>68.75</v>
      </c>
      <c r="Q156" s="165">
        <v>4.0000000000000002E-4</v>
      </c>
      <c r="R156" s="165">
        <f>Q156*H156</f>
        <v>2.2000000000000002E-2</v>
      </c>
      <c r="S156" s="165">
        <v>0</v>
      </c>
      <c r="T156" s="166">
        <f>S156*H156</f>
        <v>0</v>
      </c>
      <c r="AR156" s="15" t="s">
        <v>162</v>
      </c>
      <c r="AT156" s="15" t="s">
        <v>145</v>
      </c>
      <c r="AU156" s="15" t="s">
        <v>89</v>
      </c>
      <c r="AY156" s="15" t="s">
        <v>142</v>
      </c>
      <c r="BE156" s="167">
        <f>IF(N156="základní",J156,0)</f>
        <v>22330</v>
      </c>
      <c r="BF156" s="167">
        <f>IF(N156="snížená",J156,0)</f>
        <v>0</v>
      </c>
      <c r="BG156" s="167">
        <f>IF(N156="zákl. přenesená",J156,0)</f>
        <v>0</v>
      </c>
      <c r="BH156" s="167">
        <f>IF(N156="sníž. přenesená",J156,0)</f>
        <v>0</v>
      </c>
      <c r="BI156" s="167">
        <f>IF(N156="nulová",J156,0)</f>
        <v>0</v>
      </c>
      <c r="BJ156" s="15" t="s">
        <v>87</v>
      </c>
      <c r="BK156" s="167">
        <f>ROUND(I156*H156,2)</f>
        <v>22330</v>
      </c>
      <c r="BL156" s="15" t="s">
        <v>162</v>
      </c>
      <c r="BM156" s="15" t="s">
        <v>766</v>
      </c>
    </row>
    <row r="157" spans="2:65" s="11" customFormat="1" ht="11.25">
      <c r="B157" s="168"/>
      <c r="C157" s="169"/>
      <c r="D157" s="170" t="s">
        <v>155</v>
      </c>
      <c r="E157" s="171" t="s">
        <v>35</v>
      </c>
      <c r="F157" s="172" t="s">
        <v>767</v>
      </c>
      <c r="G157" s="169"/>
      <c r="H157" s="173">
        <v>55</v>
      </c>
      <c r="I157" s="169"/>
      <c r="J157" s="169"/>
      <c r="K157" s="169"/>
      <c r="L157" s="174"/>
      <c r="M157" s="175"/>
      <c r="N157" s="176"/>
      <c r="O157" s="176"/>
      <c r="P157" s="176"/>
      <c r="Q157" s="176"/>
      <c r="R157" s="176"/>
      <c r="S157" s="176"/>
      <c r="T157" s="177"/>
      <c r="AT157" s="178" t="s">
        <v>155</v>
      </c>
      <c r="AU157" s="178" t="s">
        <v>89</v>
      </c>
      <c r="AV157" s="11" t="s">
        <v>89</v>
      </c>
      <c r="AW157" s="11" t="s">
        <v>41</v>
      </c>
      <c r="AX157" s="11" t="s">
        <v>79</v>
      </c>
      <c r="AY157" s="178" t="s">
        <v>142</v>
      </c>
    </row>
    <row r="158" spans="2:65" s="1" customFormat="1" ht="16.5" customHeight="1">
      <c r="B158" s="30"/>
      <c r="C158" s="184" t="s">
        <v>448</v>
      </c>
      <c r="D158" s="184" t="s">
        <v>367</v>
      </c>
      <c r="E158" s="185" t="s">
        <v>768</v>
      </c>
      <c r="F158" s="186" t="s">
        <v>769</v>
      </c>
      <c r="G158" s="187" t="s">
        <v>148</v>
      </c>
      <c r="H158" s="188">
        <v>43</v>
      </c>
      <c r="I158" s="189">
        <v>130</v>
      </c>
      <c r="J158" s="189">
        <f>ROUND(I158*H158,2)</f>
        <v>5590</v>
      </c>
      <c r="K158" s="186" t="s">
        <v>35</v>
      </c>
      <c r="L158" s="190"/>
      <c r="M158" s="191" t="s">
        <v>35</v>
      </c>
      <c r="N158" s="192" t="s">
        <v>50</v>
      </c>
      <c r="O158" s="165">
        <v>0</v>
      </c>
      <c r="P158" s="165">
        <f>O158*H158</f>
        <v>0</v>
      </c>
      <c r="Q158" s="165">
        <v>5.0000000000000001E-3</v>
      </c>
      <c r="R158" s="165">
        <f>Q158*H158</f>
        <v>0.215</v>
      </c>
      <c r="S158" s="165">
        <v>0</v>
      </c>
      <c r="T158" s="166">
        <f>S158*H158</f>
        <v>0</v>
      </c>
      <c r="AR158" s="15" t="s">
        <v>183</v>
      </c>
      <c r="AT158" s="15" t="s">
        <v>367</v>
      </c>
      <c r="AU158" s="15" t="s">
        <v>89</v>
      </c>
      <c r="AY158" s="15" t="s">
        <v>142</v>
      </c>
      <c r="BE158" s="167">
        <f>IF(N158="základní",J158,0)</f>
        <v>5590</v>
      </c>
      <c r="BF158" s="167">
        <f>IF(N158="snížená",J158,0)</f>
        <v>0</v>
      </c>
      <c r="BG158" s="167">
        <f>IF(N158="zákl. přenesená",J158,0)</f>
        <v>0</v>
      </c>
      <c r="BH158" s="167">
        <f>IF(N158="sníž. přenesená",J158,0)</f>
        <v>0</v>
      </c>
      <c r="BI158" s="167">
        <f>IF(N158="nulová",J158,0)</f>
        <v>0</v>
      </c>
      <c r="BJ158" s="15" t="s">
        <v>87</v>
      </c>
      <c r="BK158" s="167">
        <f>ROUND(I158*H158,2)</f>
        <v>5590</v>
      </c>
      <c r="BL158" s="15" t="s">
        <v>162</v>
      </c>
      <c r="BM158" s="15" t="s">
        <v>770</v>
      </c>
    </row>
    <row r="159" spans="2:65" s="1" customFormat="1" ht="16.5" customHeight="1">
      <c r="B159" s="30"/>
      <c r="C159" s="184" t="s">
        <v>452</v>
      </c>
      <c r="D159" s="184" t="s">
        <v>367</v>
      </c>
      <c r="E159" s="185" t="s">
        <v>771</v>
      </c>
      <c r="F159" s="186" t="s">
        <v>772</v>
      </c>
      <c r="G159" s="187" t="s">
        <v>148</v>
      </c>
      <c r="H159" s="188">
        <v>22</v>
      </c>
      <c r="I159" s="189">
        <v>55</v>
      </c>
      <c r="J159" s="189">
        <f>ROUND(I159*H159,2)</f>
        <v>1210</v>
      </c>
      <c r="K159" s="186" t="s">
        <v>35</v>
      </c>
      <c r="L159" s="190"/>
      <c r="M159" s="191" t="s">
        <v>35</v>
      </c>
      <c r="N159" s="192" t="s">
        <v>50</v>
      </c>
      <c r="O159" s="165">
        <v>0</v>
      </c>
      <c r="P159" s="165">
        <f>O159*H159</f>
        <v>0</v>
      </c>
      <c r="Q159" s="165">
        <v>5.0000000000000001E-3</v>
      </c>
      <c r="R159" s="165">
        <f>Q159*H159</f>
        <v>0.11</v>
      </c>
      <c r="S159" s="165">
        <v>0</v>
      </c>
      <c r="T159" s="166">
        <f>S159*H159</f>
        <v>0</v>
      </c>
      <c r="AR159" s="15" t="s">
        <v>183</v>
      </c>
      <c r="AT159" s="15" t="s">
        <v>367</v>
      </c>
      <c r="AU159" s="15" t="s">
        <v>89</v>
      </c>
      <c r="AY159" s="15" t="s">
        <v>142</v>
      </c>
      <c r="BE159" s="167">
        <f>IF(N159="základní",J159,0)</f>
        <v>1210</v>
      </c>
      <c r="BF159" s="167">
        <f>IF(N159="snížená",J159,0)</f>
        <v>0</v>
      </c>
      <c r="BG159" s="167">
        <f>IF(N159="zákl. přenesená",J159,0)</f>
        <v>0</v>
      </c>
      <c r="BH159" s="167">
        <f>IF(N159="sníž. přenesená",J159,0)</f>
        <v>0</v>
      </c>
      <c r="BI159" s="167">
        <f>IF(N159="nulová",J159,0)</f>
        <v>0</v>
      </c>
      <c r="BJ159" s="15" t="s">
        <v>87</v>
      </c>
      <c r="BK159" s="167">
        <f>ROUND(I159*H159,2)</f>
        <v>1210</v>
      </c>
      <c r="BL159" s="15" t="s">
        <v>162</v>
      </c>
      <c r="BM159" s="15" t="s">
        <v>773</v>
      </c>
    </row>
    <row r="160" spans="2:65" s="1" customFormat="1" ht="16.5" customHeight="1">
      <c r="B160" s="30"/>
      <c r="C160" s="184" t="s">
        <v>456</v>
      </c>
      <c r="D160" s="184" t="s">
        <v>367</v>
      </c>
      <c r="E160" s="185" t="s">
        <v>774</v>
      </c>
      <c r="F160" s="186" t="s">
        <v>775</v>
      </c>
      <c r="G160" s="187" t="s">
        <v>148</v>
      </c>
      <c r="H160" s="188">
        <v>56</v>
      </c>
      <c r="I160" s="189">
        <v>452</v>
      </c>
      <c r="J160" s="189">
        <f>ROUND(I160*H160,2)</f>
        <v>25312</v>
      </c>
      <c r="K160" s="186" t="s">
        <v>35</v>
      </c>
      <c r="L160" s="190"/>
      <c r="M160" s="191" t="s">
        <v>35</v>
      </c>
      <c r="N160" s="192" t="s">
        <v>50</v>
      </c>
      <c r="O160" s="165">
        <v>0</v>
      </c>
      <c r="P160" s="165">
        <f>O160*H160</f>
        <v>0</v>
      </c>
      <c r="Q160" s="165">
        <v>5.0000000000000001E-3</v>
      </c>
      <c r="R160" s="165">
        <f>Q160*H160</f>
        <v>0.28000000000000003</v>
      </c>
      <c r="S160" s="165">
        <v>0</v>
      </c>
      <c r="T160" s="166">
        <f>S160*H160</f>
        <v>0</v>
      </c>
      <c r="AR160" s="15" t="s">
        <v>183</v>
      </c>
      <c r="AT160" s="15" t="s">
        <v>367</v>
      </c>
      <c r="AU160" s="15" t="s">
        <v>89</v>
      </c>
      <c r="AY160" s="15" t="s">
        <v>142</v>
      </c>
      <c r="BE160" s="167">
        <f>IF(N160="základní",J160,0)</f>
        <v>25312</v>
      </c>
      <c r="BF160" s="167">
        <f>IF(N160="snížená",J160,0)</f>
        <v>0</v>
      </c>
      <c r="BG160" s="167">
        <f>IF(N160="zákl. přenesená",J160,0)</f>
        <v>0</v>
      </c>
      <c r="BH160" s="167">
        <f>IF(N160="sníž. přenesená",J160,0)</f>
        <v>0</v>
      </c>
      <c r="BI160" s="167">
        <f>IF(N160="nulová",J160,0)</f>
        <v>0</v>
      </c>
      <c r="BJ160" s="15" t="s">
        <v>87</v>
      </c>
      <c r="BK160" s="167">
        <f>ROUND(I160*H160,2)</f>
        <v>25312</v>
      </c>
      <c r="BL160" s="15" t="s">
        <v>162</v>
      </c>
      <c r="BM160" s="15" t="s">
        <v>776</v>
      </c>
    </row>
    <row r="161" spans="2:65" s="11" customFormat="1" ht="11.25">
      <c r="B161" s="168"/>
      <c r="C161" s="169"/>
      <c r="D161" s="170" t="s">
        <v>155</v>
      </c>
      <c r="E161" s="171" t="s">
        <v>35</v>
      </c>
      <c r="F161" s="172" t="s">
        <v>777</v>
      </c>
      <c r="G161" s="169"/>
      <c r="H161" s="173">
        <v>56</v>
      </c>
      <c r="I161" s="169"/>
      <c r="J161" s="169"/>
      <c r="K161" s="169"/>
      <c r="L161" s="174"/>
      <c r="M161" s="175"/>
      <c r="N161" s="176"/>
      <c r="O161" s="176"/>
      <c r="P161" s="176"/>
      <c r="Q161" s="176"/>
      <c r="R161" s="176"/>
      <c r="S161" s="176"/>
      <c r="T161" s="177"/>
      <c r="AT161" s="178" t="s">
        <v>155</v>
      </c>
      <c r="AU161" s="178" t="s">
        <v>89</v>
      </c>
      <c r="AV161" s="11" t="s">
        <v>89</v>
      </c>
      <c r="AW161" s="11" t="s">
        <v>41</v>
      </c>
      <c r="AX161" s="11" t="s">
        <v>79</v>
      </c>
      <c r="AY161" s="178" t="s">
        <v>142</v>
      </c>
    </row>
    <row r="162" spans="2:65" s="1" customFormat="1" ht="16.5" customHeight="1">
      <c r="B162" s="30"/>
      <c r="C162" s="158" t="s">
        <v>460</v>
      </c>
      <c r="D162" s="158" t="s">
        <v>145</v>
      </c>
      <c r="E162" s="159" t="s">
        <v>778</v>
      </c>
      <c r="F162" s="160" t="s">
        <v>779</v>
      </c>
      <c r="G162" s="161" t="s">
        <v>148</v>
      </c>
      <c r="H162" s="162">
        <v>1</v>
      </c>
      <c r="I162" s="163">
        <v>3890</v>
      </c>
      <c r="J162" s="163">
        <f t="shared" ref="J162:J167" si="10">ROUND(I162*H162,2)</f>
        <v>3890</v>
      </c>
      <c r="K162" s="160" t="s">
        <v>149</v>
      </c>
      <c r="L162" s="34"/>
      <c r="M162" s="56" t="s">
        <v>35</v>
      </c>
      <c r="N162" s="164" t="s">
        <v>50</v>
      </c>
      <c r="O162" s="165">
        <v>8</v>
      </c>
      <c r="P162" s="165">
        <f t="shared" ref="P162:P167" si="11">O162*H162</f>
        <v>8</v>
      </c>
      <c r="Q162" s="165">
        <v>0</v>
      </c>
      <c r="R162" s="165">
        <f t="shared" ref="R162:R167" si="12">Q162*H162</f>
        <v>0</v>
      </c>
      <c r="S162" s="165">
        <v>0</v>
      </c>
      <c r="T162" s="166">
        <f t="shared" ref="T162:T167" si="13">S162*H162</f>
        <v>0</v>
      </c>
      <c r="AR162" s="15" t="s">
        <v>162</v>
      </c>
      <c r="AT162" s="15" t="s">
        <v>145</v>
      </c>
      <c r="AU162" s="15" t="s">
        <v>89</v>
      </c>
      <c r="AY162" s="15" t="s">
        <v>142</v>
      </c>
      <c r="BE162" s="167">
        <f t="shared" ref="BE162:BE167" si="14">IF(N162="základní",J162,0)</f>
        <v>3890</v>
      </c>
      <c r="BF162" s="167">
        <f t="shared" ref="BF162:BF167" si="15">IF(N162="snížená",J162,0)</f>
        <v>0</v>
      </c>
      <c r="BG162" s="167">
        <f t="shared" ref="BG162:BG167" si="16">IF(N162="zákl. přenesená",J162,0)</f>
        <v>0</v>
      </c>
      <c r="BH162" s="167">
        <f t="shared" ref="BH162:BH167" si="17">IF(N162="sníž. přenesená",J162,0)</f>
        <v>0</v>
      </c>
      <c r="BI162" s="167">
        <f t="shared" ref="BI162:BI167" si="18">IF(N162="nulová",J162,0)</f>
        <v>0</v>
      </c>
      <c r="BJ162" s="15" t="s">
        <v>87</v>
      </c>
      <c r="BK162" s="167">
        <f t="shared" ref="BK162:BK167" si="19">ROUND(I162*H162,2)</f>
        <v>3890</v>
      </c>
      <c r="BL162" s="15" t="s">
        <v>162</v>
      </c>
      <c r="BM162" s="15" t="s">
        <v>780</v>
      </c>
    </row>
    <row r="163" spans="2:65" s="1" customFormat="1" ht="16.5" customHeight="1">
      <c r="B163" s="30"/>
      <c r="C163" s="158" t="s">
        <v>465</v>
      </c>
      <c r="D163" s="158" t="s">
        <v>145</v>
      </c>
      <c r="E163" s="159" t="s">
        <v>781</v>
      </c>
      <c r="F163" s="160" t="s">
        <v>782</v>
      </c>
      <c r="G163" s="161" t="s">
        <v>148</v>
      </c>
      <c r="H163" s="162">
        <v>1</v>
      </c>
      <c r="I163" s="163">
        <v>4520</v>
      </c>
      <c r="J163" s="163">
        <f t="shared" si="10"/>
        <v>4520</v>
      </c>
      <c r="K163" s="160" t="s">
        <v>149</v>
      </c>
      <c r="L163" s="34"/>
      <c r="M163" s="56" t="s">
        <v>35</v>
      </c>
      <c r="N163" s="164" t="s">
        <v>50</v>
      </c>
      <c r="O163" s="165">
        <v>12</v>
      </c>
      <c r="P163" s="165">
        <f t="shared" si="11"/>
        <v>12</v>
      </c>
      <c r="Q163" s="165">
        <v>0</v>
      </c>
      <c r="R163" s="165">
        <f t="shared" si="12"/>
        <v>0</v>
      </c>
      <c r="S163" s="165">
        <v>0</v>
      </c>
      <c r="T163" s="166">
        <f t="shared" si="13"/>
        <v>0</v>
      </c>
      <c r="AR163" s="15" t="s">
        <v>162</v>
      </c>
      <c r="AT163" s="15" t="s">
        <v>145</v>
      </c>
      <c r="AU163" s="15" t="s">
        <v>89</v>
      </c>
      <c r="AY163" s="15" t="s">
        <v>142</v>
      </c>
      <c r="BE163" s="167">
        <f t="shared" si="14"/>
        <v>4520</v>
      </c>
      <c r="BF163" s="167">
        <f t="shared" si="15"/>
        <v>0</v>
      </c>
      <c r="BG163" s="167">
        <f t="shared" si="16"/>
        <v>0</v>
      </c>
      <c r="BH163" s="167">
        <f t="shared" si="17"/>
        <v>0</v>
      </c>
      <c r="BI163" s="167">
        <f t="shared" si="18"/>
        <v>0</v>
      </c>
      <c r="BJ163" s="15" t="s">
        <v>87</v>
      </c>
      <c r="BK163" s="167">
        <f t="shared" si="19"/>
        <v>4520</v>
      </c>
      <c r="BL163" s="15" t="s">
        <v>162</v>
      </c>
      <c r="BM163" s="15" t="s">
        <v>783</v>
      </c>
    </row>
    <row r="164" spans="2:65" s="1" customFormat="1" ht="45" customHeight="1">
      <c r="B164" s="30"/>
      <c r="C164" s="184" t="s">
        <v>469</v>
      </c>
      <c r="D164" s="184" t="s">
        <v>367</v>
      </c>
      <c r="E164" s="185" t="s">
        <v>784</v>
      </c>
      <c r="F164" s="186" t="s">
        <v>785</v>
      </c>
      <c r="G164" s="187" t="s">
        <v>148</v>
      </c>
      <c r="H164" s="188">
        <v>1</v>
      </c>
      <c r="I164" s="189">
        <v>51673</v>
      </c>
      <c r="J164" s="189">
        <f t="shared" si="10"/>
        <v>51673</v>
      </c>
      <c r="K164" s="186" t="s">
        <v>35</v>
      </c>
      <c r="L164" s="190"/>
      <c r="M164" s="191" t="s">
        <v>35</v>
      </c>
      <c r="N164" s="192" t="s">
        <v>50</v>
      </c>
      <c r="O164" s="165">
        <v>0</v>
      </c>
      <c r="P164" s="165">
        <f t="shared" si="11"/>
        <v>0</v>
      </c>
      <c r="Q164" s="165">
        <v>0.35799999999999998</v>
      </c>
      <c r="R164" s="165">
        <f t="shared" si="12"/>
        <v>0.35799999999999998</v>
      </c>
      <c r="S164" s="165">
        <v>0</v>
      </c>
      <c r="T164" s="166">
        <f t="shared" si="13"/>
        <v>0</v>
      </c>
      <c r="AR164" s="15" t="s">
        <v>183</v>
      </c>
      <c r="AT164" s="15" t="s">
        <v>367</v>
      </c>
      <c r="AU164" s="15" t="s">
        <v>89</v>
      </c>
      <c r="AY164" s="15" t="s">
        <v>142</v>
      </c>
      <c r="BE164" s="167">
        <f t="shared" si="14"/>
        <v>51673</v>
      </c>
      <c r="BF164" s="167">
        <f t="shared" si="15"/>
        <v>0</v>
      </c>
      <c r="BG164" s="167">
        <f t="shared" si="16"/>
        <v>0</v>
      </c>
      <c r="BH164" s="167">
        <f t="shared" si="17"/>
        <v>0</v>
      </c>
      <c r="BI164" s="167">
        <f t="shared" si="18"/>
        <v>0</v>
      </c>
      <c r="BJ164" s="15" t="s">
        <v>87</v>
      </c>
      <c r="BK164" s="167">
        <f t="shared" si="19"/>
        <v>51673</v>
      </c>
      <c r="BL164" s="15" t="s">
        <v>162</v>
      </c>
      <c r="BM164" s="15" t="s">
        <v>786</v>
      </c>
    </row>
    <row r="165" spans="2:65" s="1" customFormat="1" ht="33.75" customHeight="1">
      <c r="B165" s="30"/>
      <c r="C165" s="184" t="s">
        <v>474</v>
      </c>
      <c r="D165" s="184" t="s">
        <v>367</v>
      </c>
      <c r="E165" s="185" t="s">
        <v>787</v>
      </c>
      <c r="F165" s="186" t="s">
        <v>788</v>
      </c>
      <c r="G165" s="187" t="s">
        <v>148</v>
      </c>
      <c r="H165" s="188">
        <v>1</v>
      </c>
      <c r="I165" s="189">
        <v>24400</v>
      </c>
      <c r="J165" s="189">
        <f t="shared" si="10"/>
        <v>24400</v>
      </c>
      <c r="K165" s="186" t="s">
        <v>35</v>
      </c>
      <c r="L165" s="190"/>
      <c r="M165" s="191" t="s">
        <v>35</v>
      </c>
      <c r="N165" s="192" t="s">
        <v>50</v>
      </c>
      <c r="O165" s="165">
        <v>0</v>
      </c>
      <c r="P165" s="165">
        <f t="shared" si="11"/>
        <v>0</v>
      </c>
      <c r="Q165" s="165">
        <v>4.8000000000000001E-2</v>
      </c>
      <c r="R165" s="165">
        <f t="shared" si="12"/>
        <v>4.8000000000000001E-2</v>
      </c>
      <c r="S165" s="165">
        <v>0</v>
      </c>
      <c r="T165" s="166">
        <f t="shared" si="13"/>
        <v>0</v>
      </c>
      <c r="AR165" s="15" t="s">
        <v>183</v>
      </c>
      <c r="AT165" s="15" t="s">
        <v>367</v>
      </c>
      <c r="AU165" s="15" t="s">
        <v>89</v>
      </c>
      <c r="AY165" s="15" t="s">
        <v>142</v>
      </c>
      <c r="BE165" s="167">
        <f t="shared" si="14"/>
        <v>24400</v>
      </c>
      <c r="BF165" s="167">
        <f t="shared" si="15"/>
        <v>0</v>
      </c>
      <c r="BG165" s="167">
        <f t="shared" si="16"/>
        <v>0</v>
      </c>
      <c r="BH165" s="167">
        <f t="shared" si="17"/>
        <v>0</v>
      </c>
      <c r="BI165" s="167">
        <f t="shared" si="18"/>
        <v>0</v>
      </c>
      <c r="BJ165" s="15" t="s">
        <v>87</v>
      </c>
      <c r="BK165" s="167">
        <f t="shared" si="19"/>
        <v>24400</v>
      </c>
      <c r="BL165" s="15" t="s">
        <v>162</v>
      </c>
      <c r="BM165" s="15" t="s">
        <v>789</v>
      </c>
    </row>
    <row r="166" spans="2:65" s="1" customFormat="1" ht="16.5" customHeight="1">
      <c r="B166" s="30"/>
      <c r="C166" s="184" t="s">
        <v>479</v>
      </c>
      <c r="D166" s="184" t="s">
        <v>367</v>
      </c>
      <c r="E166" s="185" t="s">
        <v>790</v>
      </c>
      <c r="F166" s="186" t="s">
        <v>791</v>
      </c>
      <c r="G166" s="187" t="s">
        <v>148</v>
      </c>
      <c r="H166" s="188">
        <v>1</v>
      </c>
      <c r="I166" s="189">
        <v>2000</v>
      </c>
      <c r="J166" s="189">
        <f t="shared" si="10"/>
        <v>2000</v>
      </c>
      <c r="K166" s="186" t="s">
        <v>35</v>
      </c>
      <c r="L166" s="190"/>
      <c r="M166" s="191" t="s">
        <v>35</v>
      </c>
      <c r="N166" s="192" t="s">
        <v>50</v>
      </c>
      <c r="O166" s="165">
        <v>0</v>
      </c>
      <c r="P166" s="165">
        <f t="shared" si="11"/>
        <v>0</v>
      </c>
      <c r="Q166" s="165">
        <v>2E-3</v>
      </c>
      <c r="R166" s="165">
        <f t="shared" si="12"/>
        <v>2E-3</v>
      </c>
      <c r="S166" s="165">
        <v>0</v>
      </c>
      <c r="T166" s="166">
        <f t="shared" si="13"/>
        <v>0</v>
      </c>
      <c r="AR166" s="15" t="s">
        <v>183</v>
      </c>
      <c r="AT166" s="15" t="s">
        <v>367</v>
      </c>
      <c r="AU166" s="15" t="s">
        <v>89</v>
      </c>
      <c r="AY166" s="15" t="s">
        <v>142</v>
      </c>
      <c r="BE166" s="167">
        <f t="shared" si="14"/>
        <v>2000</v>
      </c>
      <c r="BF166" s="167">
        <f t="shared" si="15"/>
        <v>0</v>
      </c>
      <c r="BG166" s="167">
        <f t="shared" si="16"/>
        <v>0</v>
      </c>
      <c r="BH166" s="167">
        <f t="shared" si="17"/>
        <v>0</v>
      </c>
      <c r="BI166" s="167">
        <f t="shared" si="18"/>
        <v>0</v>
      </c>
      <c r="BJ166" s="15" t="s">
        <v>87</v>
      </c>
      <c r="BK166" s="167">
        <f t="shared" si="19"/>
        <v>2000</v>
      </c>
      <c r="BL166" s="15" t="s">
        <v>162</v>
      </c>
      <c r="BM166" s="15" t="s">
        <v>792</v>
      </c>
    </row>
    <row r="167" spans="2:65" s="1" customFormat="1" ht="16.5" customHeight="1">
      <c r="B167" s="30"/>
      <c r="C167" s="158" t="s">
        <v>486</v>
      </c>
      <c r="D167" s="158" t="s">
        <v>145</v>
      </c>
      <c r="E167" s="159" t="s">
        <v>793</v>
      </c>
      <c r="F167" s="160" t="s">
        <v>794</v>
      </c>
      <c r="G167" s="161" t="s">
        <v>227</v>
      </c>
      <c r="H167" s="162">
        <v>156.69999999999999</v>
      </c>
      <c r="I167" s="163">
        <v>61.1</v>
      </c>
      <c r="J167" s="163">
        <f t="shared" si="10"/>
        <v>9574.3700000000008</v>
      </c>
      <c r="K167" s="160" t="s">
        <v>149</v>
      </c>
      <c r="L167" s="34"/>
      <c r="M167" s="56" t="s">
        <v>35</v>
      </c>
      <c r="N167" s="164" t="s">
        <v>50</v>
      </c>
      <c r="O167" s="165">
        <v>0.216</v>
      </c>
      <c r="P167" s="165">
        <f t="shared" si="11"/>
        <v>33.847199999999994</v>
      </c>
      <c r="Q167" s="165">
        <v>0</v>
      </c>
      <c r="R167" s="165">
        <f t="shared" si="12"/>
        <v>0</v>
      </c>
      <c r="S167" s="165">
        <v>0</v>
      </c>
      <c r="T167" s="166">
        <f t="shared" si="13"/>
        <v>0</v>
      </c>
      <c r="AR167" s="15" t="s">
        <v>162</v>
      </c>
      <c r="AT167" s="15" t="s">
        <v>145</v>
      </c>
      <c r="AU167" s="15" t="s">
        <v>89</v>
      </c>
      <c r="AY167" s="15" t="s">
        <v>142</v>
      </c>
      <c r="BE167" s="167">
        <f t="shared" si="14"/>
        <v>9574.3700000000008</v>
      </c>
      <c r="BF167" s="167">
        <f t="shared" si="15"/>
        <v>0</v>
      </c>
      <c r="BG167" s="167">
        <f t="shared" si="16"/>
        <v>0</v>
      </c>
      <c r="BH167" s="167">
        <f t="shared" si="17"/>
        <v>0</v>
      </c>
      <c r="BI167" s="167">
        <f t="shared" si="18"/>
        <v>0</v>
      </c>
      <c r="BJ167" s="15" t="s">
        <v>87</v>
      </c>
      <c r="BK167" s="167">
        <f t="shared" si="19"/>
        <v>9574.3700000000008</v>
      </c>
      <c r="BL167" s="15" t="s">
        <v>162</v>
      </c>
      <c r="BM167" s="15" t="s">
        <v>795</v>
      </c>
    </row>
    <row r="168" spans="2:65" s="11" customFormat="1" ht="11.25">
      <c r="B168" s="168"/>
      <c r="C168" s="169"/>
      <c r="D168" s="170" t="s">
        <v>155</v>
      </c>
      <c r="E168" s="171" t="s">
        <v>35</v>
      </c>
      <c r="F168" s="172" t="s">
        <v>796</v>
      </c>
      <c r="G168" s="169"/>
      <c r="H168" s="173">
        <v>156.69999999999999</v>
      </c>
      <c r="I168" s="169"/>
      <c r="J168" s="169"/>
      <c r="K168" s="169"/>
      <c r="L168" s="174"/>
      <c r="M168" s="175"/>
      <c r="N168" s="176"/>
      <c r="O168" s="176"/>
      <c r="P168" s="176"/>
      <c r="Q168" s="176"/>
      <c r="R168" s="176"/>
      <c r="S168" s="176"/>
      <c r="T168" s="177"/>
      <c r="AT168" s="178" t="s">
        <v>155</v>
      </c>
      <c r="AU168" s="178" t="s">
        <v>89</v>
      </c>
      <c r="AV168" s="11" t="s">
        <v>89</v>
      </c>
      <c r="AW168" s="11" t="s">
        <v>41</v>
      </c>
      <c r="AX168" s="11" t="s">
        <v>79</v>
      </c>
      <c r="AY168" s="178" t="s">
        <v>142</v>
      </c>
    </row>
    <row r="169" spans="2:65" s="1" customFormat="1" ht="22.5" customHeight="1">
      <c r="B169" s="30"/>
      <c r="C169" s="184" t="s">
        <v>491</v>
      </c>
      <c r="D169" s="184" t="s">
        <v>367</v>
      </c>
      <c r="E169" s="185" t="s">
        <v>797</v>
      </c>
      <c r="F169" s="186" t="s">
        <v>798</v>
      </c>
      <c r="G169" s="187" t="s">
        <v>227</v>
      </c>
      <c r="H169" s="188">
        <v>200</v>
      </c>
      <c r="I169" s="189">
        <v>60</v>
      </c>
      <c r="J169" s="189">
        <f>ROUND(I169*H169,2)</f>
        <v>12000</v>
      </c>
      <c r="K169" s="186" t="s">
        <v>35</v>
      </c>
      <c r="L169" s="190"/>
      <c r="M169" s="191" t="s">
        <v>35</v>
      </c>
      <c r="N169" s="192" t="s">
        <v>50</v>
      </c>
      <c r="O169" s="165">
        <v>0</v>
      </c>
      <c r="P169" s="165">
        <f>O169*H169</f>
        <v>0</v>
      </c>
      <c r="Q169" s="165">
        <v>1.6000000000000001E-3</v>
      </c>
      <c r="R169" s="165">
        <f>Q169*H169</f>
        <v>0.32</v>
      </c>
      <c r="S169" s="165">
        <v>0</v>
      </c>
      <c r="T169" s="166">
        <f>S169*H169</f>
        <v>0</v>
      </c>
      <c r="AR169" s="15" t="s">
        <v>183</v>
      </c>
      <c r="AT169" s="15" t="s">
        <v>367</v>
      </c>
      <c r="AU169" s="15" t="s">
        <v>89</v>
      </c>
      <c r="AY169" s="15" t="s">
        <v>142</v>
      </c>
      <c r="BE169" s="167">
        <f>IF(N169="základní",J169,0)</f>
        <v>12000</v>
      </c>
      <c r="BF169" s="167">
        <f>IF(N169="snížená",J169,0)</f>
        <v>0</v>
      </c>
      <c r="BG169" s="167">
        <f>IF(N169="zákl. přenesená",J169,0)</f>
        <v>0</v>
      </c>
      <c r="BH169" s="167">
        <f>IF(N169="sníž. přenesená",J169,0)</f>
        <v>0</v>
      </c>
      <c r="BI169" s="167">
        <f>IF(N169="nulová",J169,0)</f>
        <v>0</v>
      </c>
      <c r="BJ169" s="15" t="s">
        <v>87</v>
      </c>
      <c r="BK169" s="167">
        <f>ROUND(I169*H169,2)</f>
        <v>12000</v>
      </c>
      <c r="BL169" s="15" t="s">
        <v>162</v>
      </c>
      <c r="BM169" s="15" t="s">
        <v>799</v>
      </c>
    </row>
    <row r="170" spans="2:65" s="11" customFormat="1" ht="11.25">
      <c r="B170" s="168"/>
      <c r="C170" s="169"/>
      <c r="D170" s="170" t="s">
        <v>155</v>
      </c>
      <c r="E170" s="171" t="s">
        <v>35</v>
      </c>
      <c r="F170" s="172" t="s">
        <v>796</v>
      </c>
      <c r="G170" s="169"/>
      <c r="H170" s="173">
        <v>156.69999999999999</v>
      </c>
      <c r="I170" s="169"/>
      <c r="J170" s="169"/>
      <c r="K170" s="169"/>
      <c r="L170" s="174"/>
      <c r="M170" s="175"/>
      <c r="N170" s="176"/>
      <c r="O170" s="176"/>
      <c r="P170" s="176"/>
      <c r="Q170" s="176"/>
      <c r="R170" s="176"/>
      <c r="S170" s="176"/>
      <c r="T170" s="177"/>
      <c r="AT170" s="178" t="s">
        <v>155</v>
      </c>
      <c r="AU170" s="178" t="s">
        <v>89</v>
      </c>
      <c r="AV170" s="11" t="s">
        <v>89</v>
      </c>
      <c r="AW170" s="11" t="s">
        <v>41</v>
      </c>
      <c r="AX170" s="11" t="s">
        <v>79</v>
      </c>
      <c r="AY170" s="178" t="s">
        <v>142</v>
      </c>
    </row>
    <row r="171" spans="2:65" s="11" customFormat="1" ht="11.25">
      <c r="B171" s="168"/>
      <c r="C171" s="169"/>
      <c r="D171" s="170" t="s">
        <v>155</v>
      </c>
      <c r="E171" s="171" t="s">
        <v>35</v>
      </c>
      <c r="F171" s="172" t="s">
        <v>800</v>
      </c>
      <c r="G171" s="169"/>
      <c r="H171" s="173">
        <v>43.3</v>
      </c>
      <c r="I171" s="169"/>
      <c r="J171" s="169"/>
      <c r="K171" s="169"/>
      <c r="L171" s="174"/>
      <c r="M171" s="175"/>
      <c r="N171" s="176"/>
      <c r="O171" s="176"/>
      <c r="P171" s="176"/>
      <c r="Q171" s="176"/>
      <c r="R171" s="176"/>
      <c r="S171" s="176"/>
      <c r="T171" s="177"/>
      <c r="AT171" s="178" t="s">
        <v>155</v>
      </c>
      <c r="AU171" s="178" t="s">
        <v>89</v>
      </c>
      <c r="AV171" s="11" t="s">
        <v>89</v>
      </c>
      <c r="AW171" s="11" t="s">
        <v>41</v>
      </c>
      <c r="AX171" s="11" t="s">
        <v>79</v>
      </c>
      <c r="AY171" s="178" t="s">
        <v>142</v>
      </c>
    </row>
    <row r="172" spans="2:65" s="1" customFormat="1" ht="16.5" customHeight="1">
      <c r="B172" s="30"/>
      <c r="C172" s="158" t="s">
        <v>495</v>
      </c>
      <c r="D172" s="158" t="s">
        <v>145</v>
      </c>
      <c r="E172" s="159" t="s">
        <v>801</v>
      </c>
      <c r="F172" s="160" t="s">
        <v>802</v>
      </c>
      <c r="G172" s="161" t="s">
        <v>227</v>
      </c>
      <c r="H172" s="162">
        <v>470.1</v>
      </c>
      <c r="I172" s="163">
        <v>6.23</v>
      </c>
      <c r="J172" s="163">
        <f>ROUND(I172*H172,2)</f>
        <v>2928.72</v>
      </c>
      <c r="K172" s="160" t="s">
        <v>149</v>
      </c>
      <c r="L172" s="34"/>
      <c r="M172" s="56" t="s">
        <v>35</v>
      </c>
      <c r="N172" s="164" t="s">
        <v>50</v>
      </c>
      <c r="O172" s="165">
        <v>2.1999999999999999E-2</v>
      </c>
      <c r="P172" s="165">
        <f>O172*H172</f>
        <v>10.3422</v>
      </c>
      <c r="Q172" s="165">
        <v>0</v>
      </c>
      <c r="R172" s="165">
        <f>Q172*H172</f>
        <v>0</v>
      </c>
      <c r="S172" s="165">
        <v>0</v>
      </c>
      <c r="T172" s="166">
        <f>S172*H172</f>
        <v>0</v>
      </c>
      <c r="AR172" s="15" t="s">
        <v>162</v>
      </c>
      <c r="AT172" s="15" t="s">
        <v>145</v>
      </c>
      <c r="AU172" s="15" t="s">
        <v>89</v>
      </c>
      <c r="AY172" s="15" t="s">
        <v>142</v>
      </c>
      <c r="BE172" s="167">
        <f>IF(N172="základní",J172,0)</f>
        <v>2928.72</v>
      </c>
      <c r="BF172" s="167">
        <f>IF(N172="snížená",J172,0)</f>
        <v>0</v>
      </c>
      <c r="BG172" s="167">
        <f>IF(N172="zákl. přenesená",J172,0)</f>
        <v>0</v>
      </c>
      <c r="BH172" s="167">
        <f>IF(N172="sníž. přenesená",J172,0)</f>
        <v>0</v>
      </c>
      <c r="BI172" s="167">
        <f>IF(N172="nulová",J172,0)</f>
        <v>0</v>
      </c>
      <c r="BJ172" s="15" t="s">
        <v>87</v>
      </c>
      <c r="BK172" s="167">
        <f>ROUND(I172*H172,2)</f>
        <v>2928.72</v>
      </c>
      <c r="BL172" s="15" t="s">
        <v>162</v>
      </c>
      <c r="BM172" s="15" t="s">
        <v>803</v>
      </c>
    </row>
    <row r="173" spans="2:65" s="1" customFormat="1" ht="19.5">
      <c r="B173" s="30"/>
      <c r="C173" s="31"/>
      <c r="D173" s="170" t="s">
        <v>216</v>
      </c>
      <c r="E173" s="31"/>
      <c r="F173" s="179" t="s">
        <v>804</v>
      </c>
      <c r="G173" s="31"/>
      <c r="H173" s="31"/>
      <c r="I173" s="31"/>
      <c r="J173" s="31"/>
      <c r="K173" s="31"/>
      <c r="L173" s="34"/>
      <c r="M173" s="180"/>
      <c r="N173" s="57"/>
      <c r="O173" s="57"/>
      <c r="P173" s="57"/>
      <c r="Q173" s="57"/>
      <c r="R173" s="57"/>
      <c r="S173" s="57"/>
      <c r="T173" s="58"/>
      <c r="AT173" s="15" t="s">
        <v>216</v>
      </c>
      <c r="AU173" s="15" t="s">
        <v>89</v>
      </c>
    </row>
    <row r="174" spans="2:65" s="11" customFormat="1" ht="11.25">
      <c r="B174" s="168"/>
      <c r="C174" s="169"/>
      <c r="D174" s="170" t="s">
        <v>155</v>
      </c>
      <c r="E174" s="171" t="s">
        <v>35</v>
      </c>
      <c r="F174" s="172" t="s">
        <v>805</v>
      </c>
      <c r="G174" s="169"/>
      <c r="H174" s="173">
        <v>470.1</v>
      </c>
      <c r="I174" s="169"/>
      <c r="J174" s="169"/>
      <c r="K174" s="169"/>
      <c r="L174" s="174"/>
      <c r="M174" s="175"/>
      <c r="N174" s="176"/>
      <c r="O174" s="176"/>
      <c r="P174" s="176"/>
      <c r="Q174" s="176"/>
      <c r="R174" s="176"/>
      <c r="S174" s="176"/>
      <c r="T174" s="177"/>
      <c r="AT174" s="178" t="s">
        <v>155</v>
      </c>
      <c r="AU174" s="178" t="s">
        <v>89</v>
      </c>
      <c r="AV174" s="11" t="s">
        <v>89</v>
      </c>
      <c r="AW174" s="11" t="s">
        <v>41</v>
      </c>
      <c r="AX174" s="11" t="s">
        <v>79</v>
      </c>
      <c r="AY174" s="178" t="s">
        <v>142</v>
      </c>
    </row>
    <row r="175" spans="2:65" s="1" customFormat="1" ht="16.5" customHeight="1">
      <c r="B175" s="30"/>
      <c r="C175" s="184" t="s">
        <v>499</v>
      </c>
      <c r="D175" s="184" t="s">
        <v>367</v>
      </c>
      <c r="E175" s="185" t="s">
        <v>806</v>
      </c>
      <c r="F175" s="186" t="s">
        <v>807</v>
      </c>
      <c r="G175" s="187" t="s">
        <v>227</v>
      </c>
      <c r="H175" s="188">
        <v>470.1</v>
      </c>
      <c r="I175" s="189">
        <v>2.91</v>
      </c>
      <c r="J175" s="189">
        <f>ROUND(I175*H175,2)</f>
        <v>1367.99</v>
      </c>
      <c r="K175" s="186" t="s">
        <v>35</v>
      </c>
      <c r="L175" s="190"/>
      <c r="M175" s="191" t="s">
        <v>35</v>
      </c>
      <c r="N175" s="192" t="s">
        <v>50</v>
      </c>
      <c r="O175" s="165">
        <v>0</v>
      </c>
      <c r="P175" s="165">
        <f>O175*H175</f>
        <v>0</v>
      </c>
      <c r="Q175" s="165">
        <v>5.0000000000000002E-5</v>
      </c>
      <c r="R175" s="165">
        <f>Q175*H175</f>
        <v>2.3505000000000002E-2</v>
      </c>
      <c r="S175" s="165">
        <v>0</v>
      </c>
      <c r="T175" s="166">
        <f>S175*H175</f>
        <v>0</v>
      </c>
      <c r="AR175" s="15" t="s">
        <v>183</v>
      </c>
      <c r="AT175" s="15" t="s">
        <v>367</v>
      </c>
      <c r="AU175" s="15" t="s">
        <v>89</v>
      </c>
      <c r="AY175" s="15" t="s">
        <v>142</v>
      </c>
      <c r="BE175" s="167">
        <f>IF(N175="základní",J175,0)</f>
        <v>1367.99</v>
      </c>
      <c r="BF175" s="167">
        <f>IF(N175="snížená",J175,0)</f>
        <v>0</v>
      </c>
      <c r="BG175" s="167">
        <f>IF(N175="zákl. přenesená",J175,0)</f>
        <v>0</v>
      </c>
      <c r="BH175" s="167">
        <f>IF(N175="sníž. přenesená",J175,0)</f>
        <v>0</v>
      </c>
      <c r="BI175" s="167">
        <f>IF(N175="nulová",J175,0)</f>
        <v>0</v>
      </c>
      <c r="BJ175" s="15" t="s">
        <v>87</v>
      </c>
      <c r="BK175" s="167">
        <f>ROUND(I175*H175,2)</f>
        <v>1367.99</v>
      </c>
      <c r="BL175" s="15" t="s">
        <v>162</v>
      </c>
      <c r="BM175" s="15" t="s">
        <v>808</v>
      </c>
    </row>
    <row r="176" spans="2:65" s="10" customFormat="1" ht="22.9" customHeight="1">
      <c r="B176" s="143"/>
      <c r="C176" s="144"/>
      <c r="D176" s="145" t="s">
        <v>78</v>
      </c>
      <c r="E176" s="156" t="s">
        <v>190</v>
      </c>
      <c r="F176" s="156" t="s">
        <v>592</v>
      </c>
      <c r="G176" s="144"/>
      <c r="H176" s="144"/>
      <c r="I176" s="144"/>
      <c r="J176" s="157">
        <f>BK176</f>
        <v>106130.95</v>
      </c>
      <c r="K176" s="144"/>
      <c r="L176" s="148"/>
      <c r="M176" s="149"/>
      <c r="N176" s="150"/>
      <c r="O176" s="150"/>
      <c r="P176" s="151">
        <f>SUM(P177:P197)</f>
        <v>167.07579999999999</v>
      </c>
      <c r="Q176" s="150"/>
      <c r="R176" s="151">
        <f>SUM(R177:R197)</f>
        <v>1.1819999999999999</v>
      </c>
      <c r="S176" s="150"/>
      <c r="T176" s="152">
        <f>SUM(T177:T197)</f>
        <v>16.634713999999999</v>
      </c>
      <c r="AR176" s="153" t="s">
        <v>87</v>
      </c>
      <c r="AT176" s="154" t="s">
        <v>78</v>
      </c>
      <c r="AU176" s="154" t="s">
        <v>87</v>
      </c>
      <c r="AY176" s="153" t="s">
        <v>142</v>
      </c>
      <c r="BK176" s="155">
        <f>SUM(BK177:BK197)</f>
        <v>106130.95</v>
      </c>
    </row>
    <row r="177" spans="2:65" s="1" customFormat="1" ht="16.5" customHeight="1">
      <c r="B177" s="30"/>
      <c r="C177" s="158" t="s">
        <v>503</v>
      </c>
      <c r="D177" s="158" t="s">
        <v>145</v>
      </c>
      <c r="E177" s="159" t="s">
        <v>809</v>
      </c>
      <c r="F177" s="160" t="s">
        <v>810</v>
      </c>
      <c r="G177" s="161" t="s">
        <v>148</v>
      </c>
      <c r="H177" s="162">
        <v>3</v>
      </c>
      <c r="I177" s="163">
        <v>2470</v>
      </c>
      <c r="J177" s="163">
        <f>ROUND(I177*H177,2)</f>
        <v>7410</v>
      </c>
      <c r="K177" s="160" t="s">
        <v>149</v>
      </c>
      <c r="L177" s="34"/>
      <c r="M177" s="56" t="s">
        <v>35</v>
      </c>
      <c r="N177" s="164" t="s">
        <v>50</v>
      </c>
      <c r="O177" s="165">
        <v>3.8130000000000002</v>
      </c>
      <c r="P177" s="165">
        <f>O177*H177</f>
        <v>11.439</v>
      </c>
      <c r="Q177" s="165">
        <v>0</v>
      </c>
      <c r="R177" s="165">
        <f>Q177*H177</f>
        <v>0</v>
      </c>
      <c r="S177" s="165">
        <v>0</v>
      </c>
      <c r="T177" s="166">
        <f>S177*H177</f>
        <v>0</v>
      </c>
      <c r="AR177" s="15" t="s">
        <v>483</v>
      </c>
      <c r="AT177" s="15" t="s">
        <v>145</v>
      </c>
      <c r="AU177" s="15" t="s">
        <v>89</v>
      </c>
      <c r="AY177" s="15" t="s">
        <v>142</v>
      </c>
      <c r="BE177" s="167">
        <f>IF(N177="základní",J177,0)</f>
        <v>7410</v>
      </c>
      <c r="BF177" s="167">
        <f>IF(N177="snížená",J177,0)</f>
        <v>0</v>
      </c>
      <c r="BG177" s="167">
        <f>IF(N177="zákl. přenesená",J177,0)</f>
        <v>0</v>
      </c>
      <c r="BH177" s="167">
        <f>IF(N177="sníž. přenesená",J177,0)</f>
        <v>0</v>
      </c>
      <c r="BI177" s="167">
        <f>IF(N177="nulová",J177,0)</f>
        <v>0</v>
      </c>
      <c r="BJ177" s="15" t="s">
        <v>87</v>
      </c>
      <c r="BK177" s="167">
        <f>ROUND(I177*H177,2)</f>
        <v>7410</v>
      </c>
      <c r="BL177" s="15" t="s">
        <v>483</v>
      </c>
      <c r="BM177" s="15" t="s">
        <v>811</v>
      </c>
    </row>
    <row r="178" spans="2:65" s="11" customFormat="1" ht="11.25">
      <c r="B178" s="168"/>
      <c r="C178" s="169"/>
      <c r="D178" s="170" t="s">
        <v>155</v>
      </c>
      <c r="E178" s="171" t="s">
        <v>35</v>
      </c>
      <c r="F178" s="172" t="s">
        <v>812</v>
      </c>
      <c r="G178" s="169"/>
      <c r="H178" s="173">
        <v>3</v>
      </c>
      <c r="I178" s="169"/>
      <c r="J178" s="169"/>
      <c r="K178" s="169"/>
      <c r="L178" s="174"/>
      <c r="M178" s="175"/>
      <c r="N178" s="176"/>
      <c r="O178" s="176"/>
      <c r="P178" s="176"/>
      <c r="Q178" s="176"/>
      <c r="R178" s="176"/>
      <c r="S178" s="176"/>
      <c r="T178" s="177"/>
      <c r="AT178" s="178" t="s">
        <v>155</v>
      </c>
      <c r="AU178" s="178" t="s">
        <v>89</v>
      </c>
      <c r="AV178" s="11" t="s">
        <v>89</v>
      </c>
      <c r="AW178" s="11" t="s">
        <v>41</v>
      </c>
      <c r="AX178" s="11" t="s">
        <v>79</v>
      </c>
      <c r="AY178" s="178" t="s">
        <v>142</v>
      </c>
    </row>
    <row r="179" spans="2:65" s="1" customFormat="1" ht="33.75" customHeight="1">
      <c r="B179" s="30"/>
      <c r="C179" s="184" t="s">
        <v>507</v>
      </c>
      <c r="D179" s="184" t="s">
        <v>367</v>
      </c>
      <c r="E179" s="185" t="s">
        <v>813</v>
      </c>
      <c r="F179" s="186" t="s">
        <v>814</v>
      </c>
      <c r="G179" s="187" t="s">
        <v>148</v>
      </c>
      <c r="H179" s="188">
        <v>3</v>
      </c>
      <c r="I179" s="189">
        <v>6400</v>
      </c>
      <c r="J179" s="189">
        <f>ROUND(I179*H179,2)</f>
        <v>19200</v>
      </c>
      <c r="K179" s="186" t="s">
        <v>35</v>
      </c>
      <c r="L179" s="190"/>
      <c r="M179" s="191" t="s">
        <v>35</v>
      </c>
      <c r="N179" s="192" t="s">
        <v>50</v>
      </c>
      <c r="O179" s="165">
        <v>0</v>
      </c>
      <c r="P179" s="165">
        <f>O179*H179</f>
        <v>0</v>
      </c>
      <c r="Q179" s="165">
        <v>0.19700000000000001</v>
      </c>
      <c r="R179" s="165">
        <f>Q179*H179</f>
        <v>0.59099999999999997</v>
      </c>
      <c r="S179" s="165">
        <v>0</v>
      </c>
      <c r="T179" s="166">
        <f>S179*H179</f>
        <v>0</v>
      </c>
      <c r="AR179" s="15" t="s">
        <v>815</v>
      </c>
      <c r="AT179" s="15" t="s">
        <v>367</v>
      </c>
      <c r="AU179" s="15" t="s">
        <v>89</v>
      </c>
      <c r="AY179" s="15" t="s">
        <v>142</v>
      </c>
      <c r="BE179" s="167">
        <f>IF(N179="základní",J179,0)</f>
        <v>19200</v>
      </c>
      <c r="BF179" s="167">
        <f>IF(N179="snížená",J179,0)</f>
        <v>0</v>
      </c>
      <c r="BG179" s="167">
        <f>IF(N179="zákl. přenesená",J179,0)</f>
        <v>0</v>
      </c>
      <c r="BH179" s="167">
        <f>IF(N179="sníž. přenesená",J179,0)</f>
        <v>0</v>
      </c>
      <c r="BI179" s="167">
        <f>IF(N179="nulová",J179,0)</f>
        <v>0</v>
      </c>
      <c r="BJ179" s="15" t="s">
        <v>87</v>
      </c>
      <c r="BK179" s="167">
        <f>ROUND(I179*H179,2)</f>
        <v>19200</v>
      </c>
      <c r="BL179" s="15" t="s">
        <v>815</v>
      </c>
      <c r="BM179" s="15" t="s">
        <v>816</v>
      </c>
    </row>
    <row r="180" spans="2:65" s="1" customFormat="1" ht="22.5" customHeight="1">
      <c r="B180" s="30"/>
      <c r="C180" s="184" t="s">
        <v>511</v>
      </c>
      <c r="D180" s="184" t="s">
        <v>367</v>
      </c>
      <c r="E180" s="185" t="s">
        <v>817</v>
      </c>
      <c r="F180" s="186" t="s">
        <v>818</v>
      </c>
      <c r="G180" s="187" t="s">
        <v>148</v>
      </c>
      <c r="H180" s="188">
        <v>3</v>
      </c>
      <c r="I180" s="189">
        <v>1449</v>
      </c>
      <c r="J180" s="189">
        <f>ROUND(I180*H180,2)</f>
        <v>4347</v>
      </c>
      <c r="K180" s="186" t="s">
        <v>35</v>
      </c>
      <c r="L180" s="190"/>
      <c r="M180" s="191" t="s">
        <v>35</v>
      </c>
      <c r="N180" s="192" t="s">
        <v>50</v>
      </c>
      <c r="O180" s="165">
        <v>0</v>
      </c>
      <c r="P180" s="165">
        <f>O180*H180</f>
        <v>0</v>
      </c>
      <c r="Q180" s="165">
        <v>0.19700000000000001</v>
      </c>
      <c r="R180" s="165">
        <f>Q180*H180</f>
        <v>0.59099999999999997</v>
      </c>
      <c r="S180" s="165">
        <v>0</v>
      </c>
      <c r="T180" s="166">
        <f>S180*H180</f>
        <v>0</v>
      </c>
      <c r="AR180" s="15" t="s">
        <v>815</v>
      </c>
      <c r="AT180" s="15" t="s">
        <v>367</v>
      </c>
      <c r="AU180" s="15" t="s">
        <v>89</v>
      </c>
      <c r="AY180" s="15" t="s">
        <v>142</v>
      </c>
      <c r="BE180" s="167">
        <f>IF(N180="základní",J180,0)</f>
        <v>4347</v>
      </c>
      <c r="BF180" s="167">
        <f>IF(N180="snížená",J180,0)</f>
        <v>0</v>
      </c>
      <c r="BG180" s="167">
        <f>IF(N180="zákl. přenesená",J180,0)</f>
        <v>0</v>
      </c>
      <c r="BH180" s="167">
        <f>IF(N180="sníž. přenesená",J180,0)</f>
        <v>0</v>
      </c>
      <c r="BI180" s="167">
        <f>IF(N180="nulová",J180,0)</f>
        <v>0</v>
      </c>
      <c r="BJ180" s="15" t="s">
        <v>87</v>
      </c>
      <c r="BK180" s="167">
        <f>ROUND(I180*H180,2)</f>
        <v>4347</v>
      </c>
      <c r="BL180" s="15" t="s">
        <v>815</v>
      </c>
      <c r="BM180" s="15" t="s">
        <v>819</v>
      </c>
    </row>
    <row r="181" spans="2:65" s="11" customFormat="1" ht="11.25">
      <c r="B181" s="168"/>
      <c r="C181" s="169"/>
      <c r="D181" s="170" t="s">
        <v>155</v>
      </c>
      <c r="E181" s="171" t="s">
        <v>35</v>
      </c>
      <c r="F181" s="172" t="s">
        <v>820</v>
      </c>
      <c r="G181" s="169"/>
      <c r="H181" s="173">
        <v>3</v>
      </c>
      <c r="I181" s="169"/>
      <c r="J181" s="169"/>
      <c r="K181" s="169"/>
      <c r="L181" s="174"/>
      <c r="M181" s="175"/>
      <c r="N181" s="176"/>
      <c r="O181" s="176"/>
      <c r="P181" s="176"/>
      <c r="Q181" s="176"/>
      <c r="R181" s="176"/>
      <c r="S181" s="176"/>
      <c r="T181" s="177"/>
      <c r="AT181" s="178" t="s">
        <v>155</v>
      </c>
      <c r="AU181" s="178" t="s">
        <v>89</v>
      </c>
      <c r="AV181" s="11" t="s">
        <v>89</v>
      </c>
      <c r="AW181" s="11" t="s">
        <v>41</v>
      </c>
      <c r="AX181" s="11" t="s">
        <v>79</v>
      </c>
      <c r="AY181" s="178" t="s">
        <v>142</v>
      </c>
    </row>
    <row r="182" spans="2:65" s="1" customFormat="1" ht="16.5" customHeight="1">
      <c r="B182" s="30"/>
      <c r="C182" s="158" t="s">
        <v>516</v>
      </c>
      <c r="D182" s="158" t="s">
        <v>145</v>
      </c>
      <c r="E182" s="159" t="s">
        <v>821</v>
      </c>
      <c r="F182" s="160" t="s">
        <v>822</v>
      </c>
      <c r="G182" s="161" t="s">
        <v>148</v>
      </c>
      <c r="H182" s="162">
        <v>65</v>
      </c>
      <c r="I182" s="163">
        <v>400</v>
      </c>
      <c r="J182" s="163">
        <f>ROUND(I182*H182,2)</f>
        <v>26000</v>
      </c>
      <c r="K182" s="160" t="s">
        <v>149</v>
      </c>
      <c r="L182" s="34"/>
      <c r="M182" s="56" t="s">
        <v>35</v>
      </c>
      <c r="N182" s="164" t="s">
        <v>50</v>
      </c>
      <c r="O182" s="165">
        <v>0.315</v>
      </c>
      <c r="P182" s="165">
        <f>O182*H182</f>
        <v>20.475000000000001</v>
      </c>
      <c r="Q182" s="165">
        <v>0</v>
      </c>
      <c r="R182" s="165">
        <f>Q182*H182</f>
        <v>0</v>
      </c>
      <c r="S182" s="165">
        <v>6.8400000000000002E-2</v>
      </c>
      <c r="T182" s="166">
        <f>S182*H182</f>
        <v>4.4459999999999997</v>
      </c>
      <c r="AR182" s="15" t="s">
        <v>162</v>
      </c>
      <c r="AT182" s="15" t="s">
        <v>145</v>
      </c>
      <c r="AU182" s="15" t="s">
        <v>89</v>
      </c>
      <c r="AY182" s="15" t="s">
        <v>142</v>
      </c>
      <c r="BE182" s="167">
        <f>IF(N182="základní",J182,0)</f>
        <v>26000</v>
      </c>
      <c r="BF182" s="167">
        <f>IF(N182="snížená",J182,0)</f>
        <v>0</v>
      </c>
      <c r="BG182" s="167">
        <f>IF(N182="zákl. přenesená",J182,0)</f>
        <v>0</v>
      </c>
      <c r="BH182" s="167">
        <f>IF(N182="sníž. přenesená",J182,0)</f>
        <v>0</v>
      </c>
      <c r="BI182" s="167">
        <f>IF(N182="nulová",J182,0)</f>
        <v>0</v>
      </c>
      <c r="BJ182" s="15" t="s">
        <v>87</v>
      </c>
      <c r="BK182" s="167">
        <f>ROUND(I182*H182,2)</f>
        <v>26000</v>
      </c>
      <c r="BL182" s="15" t="s">
        <v>162</v>
      </c>
      <c r="BM182" s="15" t="s">
        <v>823</v>
      </c>
    </row>
    <row r="183" spans="2:65" s="11" customFormat="1" ht="11.25">
      <c r="B183" s="168"/>
      <c r="C183" s="169"/>
      <c r="D183" s="170" t="s">
        <v>155</v>
      </c>
      <c r="E183" s="171" t="s">
        <v>35</v>
      </c>
      <c r="F183" s="172" t="s">
        <v>824</v>
      </c>
      <c r="G183" s="169"/>
      <c r="H183" s="173">
        <v>64.8</v>
      </c>
      <c r="I183" s="169"/>
      <c r="J183" s="169"/>
      <c r="K183" s="169"/>
      <c r="L183" s="174"/>
      <c r="M183" s="175"/>
      <c r="N183" s="176"/>
      <c r="O183" s="176"/>
      <c r="P183" s="176"/>
      <c r="Q183" s="176"/>
      <c r="R183" s="176"/>
      <c r="S183" s="176"/>
      <c r="T183" s="177"/>
      <c r="AT183" s="178" t="s">
        <v>155</v>
      </c>
      <c r="AU183" s="178" t="s">
        <v>89</v>
      </c>
      <c r="AV183" s="11" t="s">
        <v>89</v>
      </c>
      <c r="AW183" s="11" t="s">
        <v>41</v>
      </c>
      <c r="AX183" s="11" t="s">
        <v>79</v>
      </c>
      <c r="AY183" s="178" t="s">
        <v>142</v>
      </c>
    </row>
    <row r="184" spans="2:65" s="11" customFormat="1" ht="11.25">
      <c r="B184" s="168"/>
      <c r="C184" s="169"/>
      <c r="D184" s="170" t="s">
        <v>155</v>
      </c>
      <c r="E184" s="171" t="s">
        <v>35</v>
      </c>
      <c r="F184" s="172" t="s">
        <v>825</v>
      </c>
      <c r="G184" s="169"/>
      <c r="H184" s="173">
        <v>0.2</v>
      </c>
      <c r="I184" s="169"/>
      <c r="J184" s="169"/>
      <c r="K184" s="169"/>
      <c r="L184" s="174"/>
      <c r="M184" s="175"/>
      <c r="N184" s="176"/>
      <c r="O184" s="176"/>
      <c r="P184" s="176"/>
      <c r="Q184" s="176"/>
      <c r="R184" s="176"/>
      <c r="S184" s="176"/>
      <c r="T184" s="177"/>
      <c r="AT184" s="178" t="s">
        <v>155</v>
      </c>
      <c r="AU184" s="178" t="s">
        <v>89</v>
      </c>
      <c r="AV184" s="11" t="s">
        <v>89</v>
      </c>
      <c r="AW184" s="11" t="s">
        <v>41</v>
      </c>
      <c r="AX184" s="11" t="s">
        <v>79</v>
      </c>
      <c r="AY184" s="178" t="s">
        <v>142</v>
      </c>
    </row>
    <row r="185" spans="2:65" s="1" customFormat="1" ht="16.5" customHeight="1">
      <c r="B185" s="30"/>
      <c r="C185" s="158" t="s">
        <v>520</v>
      </c>
      <c r="D185" s="158" t="s">
        <v>145</v>
      </c>
      <c r="E185" s="159" t="s">
        <v>826</v>
      </c>
      <c r="F185" s="160" t="s">
        <v>827</v>
      </c>
      <c r="G185" s="161" t="s">
        <v>148</v>
      </c>
      <c r="H185" s="162">
        <v>29</v>
      </c>
      <c r="I185" s="163">
        <v>314</v>
      </c>
      <c r="J185" s="163">
        <f>ROUND(I185*H185,2)</f>
        <v>9106</v>
      </c>
      <c r="K185" s="160" t="s">
        <v>149</v>
      </c>
      <c r="L185" s="34"/>
      <c r="M185" s="56" t="s">
        <v>35</v>
      </c>
      <c r="N185" s="164" t="s">
        <v>50</v>
      </c>
      <c r="O185" s="165">
        <v>0.5</v>
      </c>
      <c r="P185" s="165">
        <f>O185*H185</f>
        <v>14.5</v>
      </c>
      <c r="Q185" s="165">
        <v>0</v>
      </c>
      <c r="R185" s="165">
        <f>Q185*H185</f>
        <v>0</v>
      </c>
      <c r="S185" s="165">
        <v>6.5699999999999995E-2</v>
      </c>
      <c r="T185" s="166">
        <f>S185*H185</f>
        <v>1.9052999999999998</v>
      </c>
      <c r="AR185" s="15" t="s">
        <v>162</v>
      </c>
      <c r="AT185" s="15" t="s">
        <v>145</v>
      </c>
      <c r="AU185" s="15" t="s">
        <v>89</v>
      </c>
      <c r="AY185" s="15" t="s">
        <v>142</v>
      </c>
      <c r="BE185" s="167">
        <f>IF(N185="základní",J185,0)</f>
        <v>9106</v>
      </c>
      <c r="BF185" s="167">
        <f>IF(N185="snížená",J185,0)</f>
        <v>0</v>
      </c>
      <c r="BG185" s="167">
        <f>IF(N185="zákl. přenesená",J185,0)</f>
        <v>0</v>
      </c>
      <c r="BH185" s="167">
        <f>IF(N185="sníž. přenesená",J185,0)</f>
        <v>0</v>
      </c>
      <c r="BI185" s="167">
        <f>IF(N185="nulová",J185,0)</f>
        <v>0</v>
      </c>
      <c r="BJ185" s="15" t="s">
        <v>87</v>
      </c>
      <c r="BK185" s="167">
        <f>ROUND(I185*H185,2)</f>
        <v>9106</v>
      </c>
      <c r="BL185" s="15" t="s">
        <v>162</v>
      </c>
      <c r="BM185" s="15" t="s">
        <v>828</v>
      </c>
    </row>
    <row r="186" spans="2:65" s="11" customFormat="1" ht="11.25">
      <c r="B186" s="168"/>
      <c r="C186" s="169"/>
      <c r="D186" s="170" t="s">
        <v>155</v>
      </c>
      <c r="E186" s="171" t="s">
        <v>35</v>
      </c>
      <c r="F186" s="172" t="s">
        <v>829</v>
      </c>
      <c r="G186" s="169"/>
      <c r="H186" s="173">
        <v>28.65</v>
      </c>
      <c r="I186" s="169"/>
      <c r="J186" s="169"/>
      <c r="K186" s="169"/>
      <c r="L186" s="174"/>
      <c r="M186" s="175"/>
      <c r="N186" s="176"/>
      <c r="O186" s="176"/>
      <c r="P186" s="176"/>
      <c r="Q186" s="176"/>
      <c r="R186" s="176"/>
      <c r="S186" s="176"/>
      <c r="T186" s="177"/>
      <c r="AT186" s="178" t="s">
        <v>155</v>
      </c>
      <c r="AU186" s="178" t="s">
        <v>89</v>
      </c>
      <c r="AV186" s="11" t="s">
        <v>89</v>
      </c>
      <c r="AW186" s="11" t="s">
        <v>41</v>
      </c>
      <c r="AX186" s="11" t="s">
        <v>79</v>
      </c>
      <c r="AY186" s="178" t="s">
        <v>142</v>
      </c>
    </row>
    <row r="187" spans="2:65" s="11" customFormat="1" ht="11.25">
      <c r="B187" s="168"/>
      <c r="C187" s="169"/>
      <c r="D187" s="170" t="s">
        <v>155</v>
      </c>
      <c r="E187" s="171" t="s">
        <v>35</v>
      </c>
      <c r="F187" s="172" t="s">
        <v>830</v>
      </c>
      <c r="G187" s="169"/>
      <c r="H187" s="173">
        <v>0.35</v>
      </c>
      <c r="I187" s="169"/>
      <c r="J187" s="169"/>
      <c r="K187" s="169"/>
      <c r="L187" s="174"/>
      <c r="M187" s="175"/>
      <c r="N187" s="176"/>
      <c r="O187" s="176"/>
      <c r="P187" s="176"/>
      <c r="Q187" s="176"/>
      <c r="R187" s="176"/>
      <c r="S187" s="176"/>
      <c r="T187" s="177"/>
      <c r="AT187" s="178" t="s">
        <v>155</v>
      </c>
      <c r="AU187" s="178" t="s">
        <v>89</v>
      </c>
      <c r="AV187" s="11" t="s">
        <v>89</v>
      </c>
      <c r="AW187" s="11" t="s">
        <v>41</v>
      </c>
      <c r="AX187" s="11" t="s">
        <v>79</v>
      </c>
      <c r="AY187" s="178" t="s">
        <v>142</v>
      </c>
    </row>
    <row r="188" spans="2:65" s="1" customFormat="1" ht="16.5" customHeight="1">
      <c r="B188" s="30"/>
      <c r="C188" s="158" t="s">
        <v>524</v>
      </c>
      <c r="D188" s="158" t="s">
        <v>145</v>
      </c>
      <c r="E188" s="159" t="s">
        <v>831</v>
      </c>
      <c r="F188" s="160" t="s">
        <v>832</v>
      </c>
      <c r="G188" s="161" t="s">
        <v>227</v>
      </c>
      <c r="H188" s="162">
        <v>5.3</v>
      </c>
      <c r="I188" s="163">
        <v>55.5</v>
      </c>
      <c r="J188" s="163">
        <f>ROUND(I188*H188,2)</f>
        <v>294.14999999999998</v>
      </c>
      <c r="K188" s="160" t="s">
        <v>149</v>
      </c>
      <c r="L188" s="34"/>
      <c r="M188" s="56" t="s">
        <v>35</v>
      </c>
      <c r="N188" s="164" t="s">
        <v>50</v>
      </c>
      <c r="O188" s="165">
        <v>0.19600000000000001</v>
      </c>
      <c r="P188" s="165">
        <f>O188*H188</f>
        <v>1.0387999999999999</v>
      </c>
      <c r="Q188" s="165">
        <v>0</v>
      </c>
      <c r="R188" s="165">
        <f>Q188*H188</f>
        <v>0</v>
      </c>
      <c r="S188" s="165">
        <v>1.98E-3</v>
      </c>
      <c r="T188" s="166">
        <f>S188*H188</f>
        <v>1.0494E-2</v>
      </c>
      <c r="AR188" s="15" t="s">
        <v>162</v>
      </c>
      <c r="AT188" s="15" t="s">
        <v>145</v>
      </c>
      <c r="AU188" s="15" t="s">
        <v>89</v>
      </c>
      <c r="AY188" s="15" t="s">
        <v>142</v>
      </c>
      <c r="BE188" s="167">
        <f>IF(N188="základní",J188,0)</f>
        <v>294.14999999999998</v>
      </c>
      <c r="BF188" s="167">
        <f>IF(N188="snížená",J188,0)</f>
        <v>0</v>
      </c>
      <c r="BG188" s="167">
        <f>IF(N188="zákl. přenesená",J188,0)</f>
        <v>0</v>
      </c>
      <c r="BH188" s="167">
        <f>IF(N188="sníž. přenesená",J188,0)</f>
        <v>0</v>
      </c>
      <c r="BI188" s="167">
        <f>IF(N188="nulová",J188,0)</f>
        <v>0</v>
      </c>
      <c r="BJ188" s="15" t="s">
        <v>87</v>
      </c>
      <c r="BK188" s="167">
        <f>ROUND(I188*H188,2)</f>
        <v>294.14999999999998</v>
      </c>
      <c r="BL188" s="15" t="s">
        <v>162</v>
      </c>
      <c r="BM188" s="15" t="s">
        <v>833</v>
      </c>
    </row>
    <row r="189" spans="2:65" s="11" customFormat="1" ht="11.25">
      <c r="B189" s="168"/>
      <c r="C189" s="169"/>
      <c r="D189" s="170" t="s">
        <v>155</v>
      </c>
      <c r="E189" s="171" t="s">
        <v>35</v>
      </c>
      <c r="F189" s="172" t="s">
        <v>834</v>
      </c>
      <c r="G189" s="169"/>
      <c r="H189" s="173">
        <v>5.3</v>
      </c>
      <c r="I189" s="169"/>
      <c r="J189" s="169"/>
      <c r="K189" s="169"/>
      <c r="L189" s="174"/>
      <c r="M189" s="175"/>
      <c r="N189" s="176"/>
      <c r="O189" s="176"/>
      <c r="P189" s="176"/>
      <c r="Q189" s="176"/>
      <c r="R189" s="176"/>
      <c r="S189" s="176"/>
      <c r="T189" s="177"/>
      <c r="AT189" s="178" t="s">
        <v>155</v>
      </c>
      <c r="AU189" s="178" t="s">
        <v>89</v>
      </c>
      <c r="AV189" s="11" t="s">
        <v>89</v>
      </c>
      <c r="AW189" s="11" t="s">
        <v>41</v>
      </c>
      <c r="AX189" s="11" t="s">
        <v>79</v>
      </c>
      <c r="AY189" s="178" t="s">
        <v>142</v>
      </c>
    </row>
    <row r="190" spans="2:65" s="1" customFormat="1" ht="16.5" customHeight="1">
      <c r="B190" s="30"/>
      <c r="C190" s="158" t="s">
        <v>529</v>
      </c>
      <c r="D190" s="158" t="s">
        <v>145</v>
      </c>
      <c r="E190" s="159" t="s">
        <v>835</v>
      </c>
      <c r="F190" s="160" t="s">
        <v>836</v>
      </c>
      <c r="G190" s="161" t="s">
        <v>227</v>
      </c>
      <c r="H190" s="162">
        <v>214</v>
      </c>
      <c r="I190" s="163">
        <v>59.4</v>
      </c>
      <c r="J190" s="163">
        <f>ROUND(I190*H190,2)</f>
        <v>12711.6</v>
      </c>
      <c r="K190" s="160" t="s">
        <v>149</v>
      </c>
      <c r="L190" s="34"/>
      <c r="M190" s="56" t="s">
        <v>35</v>
      </c>
      <c r="N190" s="164" t="s">
        <v>50</v>
      </c>
      <c r="O190" s="165">
        <v>0.21</v>
      </c>
      <c r="P190" s="165">
        <f>O190*H190</f>
        <v>44.94</v>
      </c>
      <c r="Q190" s="165">
        <v>0</v>
      </c>
      <c r="R190" s="165">
        <f>Q190*H190</f>
        <v>0</v>
      </c>
      <c r="S190" s="165">
        <v>2.48E-3</v>
      </c>
      <c r="T190" s="166">
        <f>S190*H190</f>
        <v>0.53071999999999997</v>
      </c>
      <c r="AR190" s="15" t="s">
        <v>162</v>
      </c>
      <c r="AT190" s="15" t="s">
        <v>145</v>
      </c>
      <c r="AU190" s="15" t="s">
        <v>89</v>
      </c>
      <c r="AY190" s="15" t="s">
        <v>142</v>
      </c>
      <c r="BE190" s="167">
        <f>IF(N190="základní",J190,0)</f>
        <v>12711.6</v>
      </c>
      <c r="BF190" s="167">
        <f>IF(N190="snížená",J190,0)</f>
        <v>0</v>
      </c>
      <c r="BG190" s="167">
        <f>IF(N190="zákl. přenesená",J190,0)</f>
        <v>0</v>
      </c>
      <c r="BH190" s="167">
        <f>IF(N190="sníž. přenesená",J190,0)</f>
        <v>0</v>
      </c>
      <c r="BI190" s="167">
        <f>IF(N190="nulová",J190,0)</f>
        <v>0</v>
      </c>
      <c r="BJ190" s="15" t="s">
        <v>87</v>
      </c>
      <c r="BK190" s="167">
        <f>ROUND(I190*H190,2)</f>
        <v>12711.6</v>
      </c>
      <c r="BL190" s="15" t="s">
        <v>162</v>
      </c>
      <c r="BM190" s="15" t="s">
        <v>837</v>
      </c>
    </row>
    <row r="191" spans="2:65" s="11" customFormat="1" ht="11.25">
      <c r="B191" s="168"/>
      <c r="C191" s="169"/>
      <c r="D191" s="170" t="s">
        <v>155</v>
      </c>
      <c r="E191" s="171" t="s">
        <v>35</v>
      </c>
      <c r="F191" s="172" t="s">
        <v>838</v>
      </c>
      <c r="G191" s="169"/>
      <c r="H191" s="173">
        <v>214</v>
      </c>
      <c r="I191" s="169"/>
      <c r="J191" s="169"/>
      <c r="K191" s="169"/>
      <c r="L191" s="174"/>
      <c r="M191" s="175"/>
      <c r="N191" s="176"/>
      <c r="O191" s="176"/>
      <c r="P191" s="176"/>
      <c r="Q191" s="176"/>
      <c r="R191" s="176"/>
      <c r="S191" s="176"/>
      <c r="T191" s="177"/>
      <c r="AT191" s="178" t="s">
        <v>155</v>
      </c>
      <c r="AU191" s="178" t="s">
        <v>89</v>
      </c>
      <c r="AV191" s="11" t="s">
        <v>89</v>
      </c>
      <c r="AW191" s="11" t="s">
        <v>41</v>
      </c>
      <c r="AX191" s="11" t="s">
        <v>79</v>
      </c>
      <c r="AY191" s="178" t="s">
        <v>142</v>
      </c>
    </row>
    <row r="192" spans="2:65" s="1" customFormat="1" ht="16.5" customHeight="1">
      <c r="B192" s="30"/>
      <c r="C192" s="158" t="s">
        <v>534</v>
      </c>
      <c r="D192" s="158" t="s">
        <v>145</v>
      </c>
      <c r="E192" s="159" t="s">
        <v>839</v>
      </c>
      <c r="F192" s="160" t="s">
        <v>840</v>
      </c>
      <c r="G192" s="161" t="s">
        <v>148</v>
      </c>
      <c r="H192" s="162">
        <v>1.1000000000000001</v>
      </c>
      <c r="I192" s="163">
        <v>170</v>
      </c>
      <c r="J192" s="163">
        <f>ROUND(I192*H192,2)</f>
        <v>187</v>
      </c>
      <c r="K192" s="160" t="s">
        <v>149</v>
      </c>
      <c r="L192" s="34"/>
      <c r="M192" s="56" t="s">
        <v>35</v>
      </c>
      <c r="N192" s="164" t="s">
        <v>50</v>
      </c>
      <c r="O192" s="165">
        <v>0.60199999999999998</v>
      </c>
      <c r="P192" s="165">
        <f>O192*H192</f>
        <v>0.66220000000000001</v>
      </c>
      <c r="Q192" s="165">
        <v>0</v>
      </c>
      <c r="R192" s="165">
        <f>Q192*H192</f>
        <v>0</v>
      </c>
      <c r="S192" s="165">
        <v>0.192</v>
      </c>
      <c r="T192" s="166">
        <f>S192*H192</f>
        <v>0.21120000000000003</v>
      </c>
      <c r="AR192" s="15" t="s">
        <v>162</v>
      </c>
      <c r="AT192" s="15" t="s">
        <v>145</v>
      </c>
      <c r="AU192" s="15" t="s">
        <v>89</v>
      </c>
      <c r="AY192" s="15" t="s">
        <v>142</v>
      </c>
      <c r="BE192" s="167">
        <f>IF(N192="základní",J192,0)</f>
        <v>187</v>
      </c>
      <c r="BF192" s="167">
        <f>IF(N192="snížená",J192,0)</f>
        <v>0</v>
      </c>
      <c r="BG192" s="167">
        <f>IF(N192="zákl. přenesená",J192,0)</f>
        <v>0</v>
      </c>
      <c r="BH192" s="167">
        <f>IF(N192="sníž. přenesená",J192,0)</f>
        <v>0</v>
      </c>
      <c r="BI192" s="167">
        <f>IF(N192="nulová",J192,0)</f>
        <v>0</v>
      </c>
      <c r="BJ192" s="15" t="s">
        <v>87</v>
      </c>
      <c r="BK192" s="167">
        <f>ROUND(I192*H192,2)</f>
        <v>187</v>
      </c>
      <c r="BL192" s="15" t="s">
        <v>162</v>
      </c>
      <c r="BM192" s="15" t="s">
        <v>841</v>
      </c>
    </row>
    <row r="193" spans="2:65" s="11" customFormat="1" ht="11.25">
      <c r="B193" s="168"/>
      <c r="C193" s="169"/>
      <c r="D193" s="170" t="s">
        <v>155</v>
      </c>
      <c r="E193" s="171" t="s">
        <v>35</v>
      </c>
      <c r="F193" s="172" t="s">
        <v>842</v>
      </c>
      <c r="G193" s="169"/>
      <c r="H193" s="173">
        <v>1.1000000000000001</v>
      </c>
      <c r="I193" s="169"/>
      <c r="J193" s="169"/>
      <c r="K193" s="169"/>
      <c r="L193" s="174"/>
      <c r="M193" s="175"/>
      <c r="N193" s="176"/>
      <c r="O193" s="176"/>
      <c r="P193" s="176"/>
      <c r="Q193" s="176"/>
      <c r="R193" s="176"/>
      <c r="S193" s="176"/>
      <c r="T193" s="177"/>
      <c r="AT193" s="178" t="s">
        <v>155</v>
      </c>
      <c r="AU193" s="178" t="s">
        <v>89</v>
      </c>
      <c r="AV193" s="11" t="s">
        <v>89</v>
      </c>
      <c r="AW193" s="11" t="s">
        <v>41</v>
      </c>
      <c r="AX193" s="11" t="s">
        <v>79</v>
      </c>
      <c r="AY193" s="178" t="s">
        <v>142</v>
      </c>
    </row>
    <row r="194" spans="2:65" s="1" customFormat="1" ht="16.5" customHeight="1">
      <c r="B194" s="30"/>
      <c r="C194" s="158" t="s">
        <v>538</v>
      </c>
      <c r="D194" s="158" t="s">
        <v>145</v>
      </c>
      <c r="E194" s="159" t="s">
        <v>843</v>
      </c>
      <c r="F194" s="160" t="s">
        <v>844</v>
      </c>
      <c r="G194" s="161" t="s">
        <v>148</v>
      </c>
      <c r="H194" s="162">
        <v>16.600000000000001</v>
      </c>
      <c r="I194" s="163">
        <v>672</v>
      </c>
      <c r="J194" s="163">
        <f>ROUND(I194*H194,2)</f>
        <v>11155.2</v>
      </c>
      <c r="K194" s="160" t="s">
        <v>149</v>
      </c>
      <c r="L194" s="34"/>
      <c r="M194" s="56" t="s">
        <v>35</v>
      </c>
      <c r="N194" s="164" t="s">
        <v>50</v>
      </c>
      <c r="O194" s="165">
        <v>1.8480000000000001</v>
      </c>
      <c r="P194" s="165">
        <f>O194*H194</f>
        <v>30.676800000000004</v>
      </c>
      <c r="Q194" s="165">
        <v>0</v>
      </c>
      <c r="R194" s="165">
        <f>Q194*H194</f>
        <v>0</v>
      </c>
      <c r="S194" s="165">
        <v>0.28499999999999998</v>
      </c>
      <c r="T194" s="166">
        <f>S194*H194</f>
        <v>4.7309999999999999</v>
      </c>
      <c r="AR194" s="15" t="s">
        <v>162</v>
      </c>
      <c r="AT194" s="15" t="s">
        <v>145</v>
      </c>
      <c r="AU194" s="15" t="s">
        <v>89</v>
      </c>
      <c r="AY194" s="15" t="s">
        <v>142</v>
      </c>
      <c r="BE194" s="167">
        <f>IF(N194="základní",J194,0)</f>
        <v>11155.2</v>
      </c>
      <c r="BF194" s="167">
        <f>IF(N194="snížená",J194,0)</f>
        <v>0</v>
      </c>
      <c r="BG194" s="167">
        <f>IF(N194="zákl. přenesená",J194,0)</f>
        <v>0</v>
      </c>
      <c r="BH194" s="167">
        <f>IF(N194="sníž. přenesená",J194,0)</f>
        <v>0</v>
      </c>
      <c r="BI194" s="167">
        <f>IF(N194="nulová",J194,0)</f>
        <v>0</v>
      </c>
      <c r="BJ194" s="15" t="s">
        <v>87</v>
      </c>
      <c r="BK194" s="167">
        <f>ROUND(I194*H194,2)</f>
        <v>11155.2</v>
      </c>
      <c r="BL194" s="15" t="s">
        <v>162</v>
      </c>
      <c r="BM194" s="15" t="s">
        <v>845</v>
      </c>
    </row>
    <row r="195" spans="2:65" s="11" customFormat="1" ht="11.25">
      <c r="B195" s="168"/>
      <c r="C195" s="169"/>
      <c r="D195" s="170" t="s">
        <v>155</v>
      </c>
      <c r="E195" s="171" t="s">
        <v>35</v>
      </c>
      <c r="F195" s="172" t="s">
        <v>846</v>
      </c>
      <c r="G195" s="169"/>
      <c r="H195" s="173">
        <v>16.600000000000001</v>
      </c>
      <c r="I195" s="169"/>
      <c r="J195" s="169"/>
      <c r="K195" s="169"/>
      <c r="L195" s="174"/>
      <c r="M195" s="175"/>
      <c r="N195" s="176"/>
      <c r="O195" s="176"/>
      <c r="P195" s="176"/>
      <c r="Q195" s="176"/>
      <c r="R195" s="176"/>
      <c r="S195" s="176"/>
      <c r="T195" s="177"/>
      <c r="AT195" s="178" t="s">
        <v>155</v>
      </c>
      <c r="AU195" s="178" t="s">
        <v>89</v>
      </c>
      <c r="AV195" s="11" t="s">
        <v>89</v>
      </c>
      <c r="AW195" s="11" t="s">
        <v>41</v>
      </c>
      <c r="AX195" s="11" t="s">
        <v>79</v>
      </c>
      <c r="AY195" s="178" t="s">
        <v>142</v>
      </c>
    </row>
    <row r="196" spans="2:65" s="1" customFormat="1" ht="16.5" customHeight="1">
      <c r="B196" s="30"/>
      <c r="C196" s="158" t="s">
        <v>542</v>
      </c>
      <c r="D196" s="158" t="s">
        <v>145</v>
      </c>
      <c r="E196" s="159" t="s">
        <v>847</v>
      </c>
      <c r="F196" s="160" t="s">
        <v>848</v>
      </c>
      <c r="G196" s="161" t="s">
        <v>148</v>
      </c>
      <c r="H196" s="162">
        <v>12</v>
      </c>
      <c r="I196" s="163">
        <v>1310</v>
      </c>
      <c r="J196" s="163">
        <f>ROUND(I196*H196,2)</f>
        <v>15720</v>
      </c>
      <c r="K196" s="160" t="s">
        <v>149</v>
      </c>
      <c r="L196" s="34"/>
      <c r="M196" s="56" t="s">
        <v>35</v>
      </c>
      <c r="N196" s="164" t="s">
        <v>50</v>
      </c>
      <c r="O196" s="165">
        <v>3.6120000000000001</v>
      </c>
      <c r="P196" s="165">
        <f>O196*H196</f>
        <v>43.344000000000001</v>
      </c>
      <c r="Q196" s="165">
        <v>0</v>
      </c>
      <c r="R196" s="165">
        <f>Q196*H196</f>
        <v>0</v>
      </c>
      <c r="S196" s="165">
        <v>0.4</v>
      </c>
      <c r="T196" s="166">
        <f>S196*H196</f>
        <v>4.8000000000000007</v>
      </c>
      <c r="AR196" s="15" t="s">
        <v>162</v>
      </c>
      <c r="AT196" s="15" t="s">
        <v>145</v>
      </c>
      <c r="AU196" s="15" t="s">
        <v>89</v>
      </c>
      <c r="AY196" s="15" t="s">
        <v>142</v>
      </c>
      <c r="BE196" s="167">
        <f>IF(N196="základní",J196,0)</f>
        <v>15720</v>
      </c>
      <c r="BF196" s="167">
        <f>IF(N196="snížená",J196,0)</f>
        <v>0</v>
      </c>
      <c r="BG196" s="167">
        <f>IF(N196="zákl. přenesená",J196,0)</f>
        <v>0</v>
      </c>
      <c r="BH196" s="167">
        <f>IF(N196="sníž. přenesená",J196,0)</f>
        <v>0</v>
      </c>
      <c r="BI196" s="167">
        <f>IF(N196="nulová",J196,0)</f>
        <v>0</v>
      </c>
      <c r="BJ196" s="15" t="s">
        <v>87</v>
      </c>
      <c r="BK196" s="167">
        <f>ROUND(I196*H196,2)</f>
        <v>15720</v>
      </c>
      <c r="BL196" s="15" t="s">
        <v>162</v>
      </c>
      <c r="BM196" s="15" t="s">
        <v>849</v>
      </c>
    </row>
    <row r="197" spans="2:65" s="11" customFormat="1" ht="11.25">
      <c r="B197" s="168"/>
      <c r="C197" s="169"/>
      <c r="D197" s="170" t="s">
        <v>155</v>
      </c>
      <c r="E197" s="171" t="s">
        <v>35</v>
      </c>
      <c r="F197" s="172" t="s">
        <v>850</v>
      </c>
      <c r="G197" s="169"/>
      <c r="H197" s="173">
        <v>12</v>
      </c>
      <c r="I197" s="169"/>
      <c r="J197" s="169"/>
      <c r="K197" s="169"/>
      <c r="L197" s="174"/>
      <c r="M197" s="175"/>
      <c r="N197" s="176"/>
      <c r="O197" s="176"/>
      <c r="P197" s="176"/>
      <c r="Q197" s="176"/>
      <c r="R197" s="176"/>
      <c r="S197" s="176"/>
      <c r="T197" s="177"/>
      <c r="AT197" s="178" t="s">
        <v>155</v>
      </c>
      <c r="AU197" s="178" t="s">
        <v>89</v>
      </c>
      <c r="AV197" s="11" t="s">
        <v>89</v>
      </c>
      <c r="AW197" s="11" t="s">
        <v>41</v>
      </c>
      <c r="AX197" s="11" t="s">
        <v>79</v>
      </c>
      <c r="AY197" s="178" t="s">
        <v>142</v>
      </c>
    </row>
    <row r="198" spans="2:65" s="10" customFormat="1" ht="22.9" customHeight="1">
      <c r="B198" s="143"/>
      <c r="C198" s="144"/>
      <c r="D198" s="145" t="s">
        <v>78</v>
      </c>
      <c r="E198" s="156" t="s">
        <v>623</v>
      </c>
      <c r="F198" s="156" t="s">
        <v>624</v>
      </c>
      <c r="G198" s="144"/>
      <c r="H198" s="144"/>
      <c r="I198" s="144"/>
      <c r="J198" s="157">
        <f>BK198</f>
        <v>24626.45</v>
      </c>
      <c r="K198" s="144"/>
      <c r="L198" s="148"/>
      <c r="M198" s="149"/>
      <c r="N198" s="150"/>
      <c r="O198" s="150"/>
      <c r="P198" s="151">
        <f>SUM(P199:P204)</f>
        <v>6.6373650000000008</v>
      </c>
      <c r="Q198" s="150"/>
      <c r="R198" s="151">
        <f>SUM(R199:R204)</f>
        <v>0</v>
      </c>
      <c r="S198" s="150"/>
      <c r="T198" s="152">
        <f>SUM(T199:T204)</f>
        <v>0</v>
      </c>
      <c r="AR198" s="153" t="s">
        <v>87</v>
      </c>
      <c r="AT198" s="154" t="s">
        <v>78</v>
      </c>
      <c r="AU198" s="154" t="s">
        <v>87</v>
      </c>
      <c r="AY198" s="153" t="s">
        <v>142</v>
      </c>
      <c r="BK198" s="155">
        <f>SUM(BK199:BK204)</f>
        <v>24626.45</v>
      </c>
    </row>
    <row r="199" spans="2:65" s="1" customFormat="1" ht="22.5" customHeight="1">
      <c r="B199" s="30"/>
      <c r="C199" s="158" t="s">
        <v>568</v>
      </c>
      <c r="D199" s="158" t="s">
        <v>145</v>
      </c>
      <c r="E199" s="159" t="s">
        <v>626</v>
      </c>
      <c r="F199" s="160" t="s">
        <v>627</v>
      </c>
      <c r="G199" s="161" t="s">
        <v>346</v>
      </c>
      <c r="H199" s="162">
        <v>16.635000000000002</v>
      </c>
      <c r="I199" s="163">
        <v>1140</v>
      </c>
      <c r="J199" s="163">
        <f>ROUND(I199*H199,2)</f>
        <v>18963.900000000001</v>
      </c>
      <c r="K199" s="160" t="s">
        <v>149</v>
      </c>
      <c r="L199" s="34"/>
      <c r="M199" s="56" t="s">
        <v>35</v>
      </c>
      <c r="N199" s="164" t="s">
        <v>50</v>
      </c>
      <c r="O199" s="165">
        <v>0</v>
      </c>
      <c r="P199" s="165">
        <f>O199*H199</f>
        <v>0</v>
      </c>
      <c r="Q199" s="165">
        <v>0</v>
      </c>
      <c r="R199" s="165">
        <f>Q199*H199</f>
        <v>0</v>
      </c>
      <c r="S199" s="165">
        <v>0</v>
      </c>
      <c r="T199" s="166">
        <f>S199*H199</f>
        <v>0</v>
      </c>
      <c r="AR199" s="15" t="s">
        <v>162</v>
      </c>
      <c r="AT199" s="15" t="s">
        <v>145</v>
      </c>
      <c r="AU199" s="15" t="s">
        <v>89</v>
      </c>
      <c r="AY199" s="15" t="s">
        <v>142</v>
      </c>
      <c r="BE199" s="167">
        <f>IF(N199="základní",J199,0)</f>
        <v>18963.900000000001</v>
      </c>
      <c r="BF199" s="167">
        <f>IF(N199="snížená",J199,0)</f>
        <v>0</v>
      </c>
      <c r="BG199" s="167">
        <f>IF(N199="zákl. přenesená",J199,0)</f>
        <v>0</v>
      </c>
      <c r="BH199" s="167">
        <f>IF(N199="sníž. přenesená",J199,0)</f>
        <v>0</v>
      </c>
      <c r="BI199" s="167">
        <f>IF(N199="nulová",J199,0)</f>
        <v>0</v>
      </c>
      <c r="BJ199" s="15" t="s">
        <v>87</v>
      </c>
      <c r="BK199" s="167">
        <f>ROUND(I199*H199,2)</f>
        <v>18963.900000000001</v>
      </c>
      <c r="BL199" s="15" t="s">
        <v>162</v>
      </c>
      <c r="BM199" s="15" t="s">
        <v>851</v>
      </c>
    </row>
    <row r="200" spans="2:65" s="11" customFormat="1" ht="11.25">
      <c r="B200" s="168"/>
      <c r="C200" s="169"/>
      <c r="D200" s="170" t="s">
        <v>155</v>
      </c>
      <c r="E200" s="171" t="s">
        <v>35</v>
      </c>
      <c r="F200" s="172" t="s">
        <v>852</v>
      </c>
      <c r="G200" s="169"/>
      <c r="H200" s="173">
        <v>16.635000000000002</v>
      </c>
      <c r="I200" s="169"/>
      <c r="J200" s="169"/>
      <c r="K200" s="169"/>
      <c r="L200" s="174"/>
      <c r="M200" s="175"/>
      <c r="N200" s="176"/>
      <c r="O200" s="176"/>
      <c r="P200" s="176"/>
      <c r="Q200" s="176"/>
      <c r="R200" s="176"/>
      <c r="S200" s="176"/>
      <c r="T200" s="177"/>
      <c r="AT200" s="178" t="s">
        <v>155</v>
      </c>
      <c r="AU200" s="178" t="s">
        <v>89</v>
      </c>
      <c r="AV200" s="11" t="s">
        <v>89</v>
      </c>
      <c r="AW200" s="11" t="s">
        <v>41</v>
      </c>
      <c r="AX200" s="11" t="s">
        <v>79</v>
      </c>
      <c r="AY200" s="178" t="s">
        <v>142</v>
      </c>
    </row>
    <row r="201" spans="2:65" s="1" customFormat="1" ht="22.5" customHeight="1">
      <c r="B201" s="30"/>
      <c r="C201" s="158" t="s">
        <v>550</v>
      </c>
      <c r="D201" s="158" t="s">
        <v>145</v>
      </c>
      <c r="E201" s="159" t="s">
        <v>631</v>
      </c>
      <c r="F201" s="160" t="s">
        <v>632</v>
      </c>
      <c r="G201" s="161" t="s">
        <v>346</v>
      </c>
      <c r="H201" s="162">
        <v>16.635000000000002</v>
      </c>
      <c r="I201" s="163">
        <v>110</v>
      </c>
      <c r="J201" s="163">
        <f>ROUND(I201*H201,2)</f>
        <v>1829.85</v>
      </c>
      <c r="K201" s="160" t="s">
        <v>149</v>
      </c>
      <c r="L201" s="34"/>
      <c r="M201" s="56" t="s">
        <v>35</v>
      </c>
      <c r="N201" s="164" t="s">
        <v>50</v>
      </c>
      <c r="O201" s="165">
        <v>0.246</v>
      </c>
      <c r="P201" s="165">
        <f>O201*H201</f>
        <v>4.0922100000000006</v>
      </c>
      <c r="Q201" s="165">
        <v>0</v>
      </c>
      <c r="R201" s="165">
        <f>Q201*H201</f>
        <v>0</v>
      </c>
      <c r="S201" s="165">
        <v>0</v>
      </c>
      <c r="T201" s="166">
        <f>S201*H201</f>
        <v>0</v>
      </c>
      <c r="AR201" s="15" t="s">
        <v>162</v>
      </c>
      <c r="AT201" s="15" t="s">
        <v>145</v>
      </c>
      <c r="AU201" s="15" t="s">
        <v>89</v>
      </c>
      <c r="AY201" s="15" t="s">
        <v>142</v>
      </c>
      <c r="BE201" s="167">
        <f>IF(N201="základní",J201,0)</f>
        <v>1829.85</v>
      </c>
      <c r="BF201" s="167">
        <f>IF(N201="snížená",J201,0)</f>
        <v>0</v>
      </c>
      <c r="BG201" s="167">
        <f>IF(N201="zákl. přenesená",J201,0)</f>
        <v>0</v>
      </c>
      <c r="BH201" s="167">
        <f>IF(N201="sníž. přenesená",J201,0)</f>
        <v>0</v>
      </c>
      <c r="BI201" s="167">
        <f>IF(N201="nulová",J201,0)</f>
        <v>0</v>
      </c>
      <c r="BJ201" s="15" t="s">
        <v>87</v>
      </c>
      <c r="BK201" s="167">
        <f>ROUND(I201*H201,2)</f>
        <v>1829.85</v>
      </c>
      <c r="BL201" s="15" t="s">
        <v>162</v>
      </c>
      <c r="BM201" s="15" t="s">
        <v>853</v>
      </c>
    </row>
    <row r="202" spans="2:65" s="1" customFormat="1" ht="22.5" customHeight="1">
      <c r="B202" s="30"/>
      <c r="C202" s="158" t="s">
        <v>554</v>
      </c>
      <c r="D202" s="158" t="s">
        <v>145</v>
      </c>
      <c r="E202" s="159" t="s">
        <v>635</v>
      </c>
      <c r="F202" s="160" t="s">
        <v>636</v>
      </c>
      <c r="G202" s="161" t="s">
        <v>346</v>
      </c>
      <c r="H202" s="162">
        <v>149.715</v>
      </c>
      <c r="I202" s="163">
        <v>25.6</v>
      </c>
      <c r="J202" s="163">
        <f>ROUND(I202*H202,2)</f>
        <v>3832.7</v>
      </c>
      <c r="K202" s="160" t="s">
        <v>149</v>
      </c>
      <c r="L202" s="34"/>
      <c r="M202" s="56" t="s">
        <v>35</v>
      </c>
      <c r="N202" s="164" t="s">
        <v>50</v>
      </c>
      <c r="O202" s="165">
        <v>1.7000000000000001E-2</v>
      </c>
      <c r="P202" s="165">
        <f>O202*H202</f>
        <v>2.5451550000000003</v>
      </c>
      <c r="Q202" s="165">
        <v>0</v>
      </c>
      <c r="R202" s="165">
        <f>Q202*H202</f>
        <v>0</v>
      </c>
      <c r="S202" s="165">
        <v>0</v>
      </c>
      <c r="T202" s="166">
        <f>S202*H202</f>
        <v>0</v>
      </c>
      <c r="AR202" s="15" t="s">
        <v>162</v>
      </c>
      <c r="AT202" s="15" t="s">
        <v>145</v>
      </c>
      <c r="AU202" s="15" t="s">
        <v>89</v>
      </c>
      <c r="AY202" s="15" t="s">
        <v>142</v>
      </c>
      <c r="BE202" s="167">
        <f>IF(N202="základní",J202,0)</f>
        <v>3832.7</v>
      </c>
      <c r="BF202" s="167">
        <f>IF(N202="snížená",J202,0)</f>
        <v>0</v>
      </c>
      <c r="BG202" s="167">
        <f>IF(N202="zákl. přenesená",J202,0)</f>
        <v>0</v>
      </c>
      <c r="BH202" s="167">
        <f>IF(N202="sníž. přenesená",J202,0)</f>
        <v>0</v>
      </c>
      <c r="BI202" s="167">
        <f>IF(N202="nulová",J202,0)</f>
        <v>0</v>
      </c>
      <c r="BJ202" s="15" t="s">
        <v>87</v>
      </c>
      <c r="BK202" s="167">
        <f>ROUND(I202*H202,2)</f>
        <v>3832.7</v>
      </c>
      <c r="BL202" s="15" t="s">
        <v>162</v>
      </c>
      <c r="BM202" s="15" t="s">
        <v>854</v>
      </c>
    </row>
    <row r="203" spans="2:65" s="1" customFormat="1" ht="19.5">
      <c r="B203" s="30"/>
      <c r="C203" s="31"/>
      <c r="D203" s="170" t="s">
        <v>216</v>
      </c>
      <c r="E203" s="31"/>
      <c r="F203" s="179" t="s">
        <v>638</v>
      </c>
      <c r="G203" s="31"/>
      <c r="H203" s="31"/>
      <c r="I203" s="31"/>
      <c r="J203" s="31"/>
      <c r="K203" s="31"/>
      <c r="L203" s="34"/>
      <c r="M203" s="180"/>
      <c r="N203" s="57"/>
      <c r="O203" s="57"/>
      <c r="P203" s="57"/>
      <c r="Q203" s="57"/>
      <c r="R203" s="57"/>
      <c r="S203" s="57"/>
      <c r="T203" s="58"/>
      <c r="AT203" s="15" t="s">
        <v>216</v>
      </c>
      <c r="AU203" s="15" t="s">
        <v>89</v>
      </c>
    </row>
    <row r="204" spans="2:65" s="11" customFormat="1" ht="11.25">
      <c r="B204" s="168"/>
      <c r="C204" s="169"/>
      <c r="D204" s="170" t="s">
        <v>155</v>
      </c>
      <c r="E204" s="169"/>
      <c r="F204" s="172" t="s">
        <v>855</v>
      </c>
      <c r="G204" s="169"/>
      <c r="H204" s="173">
        <v>149.715</v>
      </c>
      <c r="I204" s="169"/>
      <c r="J204" s="169"/>
      <c r="K204" s="169"/>
      <c r="L204" s="174"/>
      <c r="M204" s="175"/>
      <c r="N204" s="176"/>
      <c r="O204" s="176"/>
      <c r="P204" s="176"/>
      <c r="Q204" s="176"/>
      <c r="R204" s="176"/>
      <c r="S204" s="176"/>
      <c r="T204" s="177"/>
      <c r="AT204" s="178" t="s">
        <v>155</v>
      </c>
      <c r="AU204" s="178" t="s">
        <v>89</v>
      </c>
      <c r="AV204" s="11" t="s">
        <v>89</v>
      </c>
      <c r="AW204" s="11" t="s">
        <v>4</v>
      </c>
      <c r="AX204" s="11" t="s">
        <v>87</v>
      </c>
      <c r="AY204" s="178" t="s">
        <v>142</v>
      </c>
    </row>
    <row r="205" spans="2:65" s="10" customFormat="1" ht="22.9" customHeight="1">
      <c r="B205" s="143"/>
      <c r="C205" s="144"/>
      <c r="D205" s="145" t="s">
        <v>78</v>
      </c>
      <c r="E205" s="156" t="s">
        <v>640</v>
      </c>
      <c r="F205" s="156" t="s">
        <v>641</v>
      </c>
      <c r="G205" s="144"/>
      <c r="H205" s="144"/>
      <c r="I205" s="144"/>
      <c r="J205" s="157">
        <f>BK205</f>
        <v>14436.82</v>
      </c>
      <c r="K205" s="144"/>
      <c r="L205" s="148"/>
      <c r="M205" s="149"/>
      <c r="N205" s="150"/>
      <c r="O205" s="150"/>
      <c r="P205" s="151">
        <f>P206</f>
        <v>51.116415000000003</v>
      </c>
      <c r="Q205" s="150"/>
      <c r="R205" s="151">
        <f>R206</f>
        <v>0</v>
      </c>
      <c r="S205" s="150"/>
      <c r="T205" s="152">
        <f>T206</f>
        <v>0</v>
      </c>
      <c r="AR205" s="153" t="s">
        <v>87</v>
      </c>
      <c r="AT205" s="154" t="s">
        <v>78</v>
      </c>
      <c r="AU205" s="154" t="s">
        <v>87</v>
      </c>
      <c r="AY205" s="153" t="s">
        <v>142</v>
      </c>
      <c r="BK205" s="155">
        <f>BK206</f>
        <v>14436.82</v>
      </c>
    </row>
    <row r="206" spans="2:65" s="1" customFormat="1" ht="22.5" customHeight="1">
      <c r="B206" s="30"/>
      <c r="C206" s="158" t="s">
        <v>559</v>
      </c>
      <c r="D206" s="158" t="s">
        <v>145</v>
      </c>
      <c r="E206" s="159" t="s">
        <v>856</v>
      </c>
      <c r="F206" s="160" t="s">
        <v>857</v>
      </c>
      <c r="G206" s="161" t="s">
        <v>346</v>
      </c>
      <c r="H206" s="162">
        <v>83.935000000000002</v>
      </c>
      <c r="I206" s="163">
        <v>172</v>
      </c>
      <c r="J206" s="163">
        <f>ROUND(I206*H206,2)</f>
        <v>14436.82</v>
      </c>
      <c r="K206" s="160" t="s">
        <v>149</v>
      </c>
      <c r="L206" s="34"/>
      <c r="M206" s="193" t="s">
        <v>35</v>
      </c>
      <c r="N206" s="194" t="s">
        <v>50</v>
      </c>
      <c r="O206" s="195">
        <v>0.60899999999999999</v>
      </c>
      <c r="P206" s="195">
        <f>O206*H206</f>
        <v>51.116415000000003</v>
      </c>
      <c r="Q206" s="195">
        <v>0</v>
      </c>
      <c r="R206" s="195">
        <f>Q206*H206</f>
        <v>0</v>
      </c>
      <c r="S206" s="195">
        <v>0</v>
      </c>
      <c r="T206" s="196">
        <f>S206*H206</f>
        <v>0</v>
      </c>
      <c r="AR206" s="15" t="s">
        <v>162</v>
      </c>
      <c r="AT206" s="15" t="s">
        <v>145</v>
      </c>
      <c r="AU206" s="15" t="s">
        <v>89</v>
      </c>
      <c r="AY206" s="15" t="s">
        <v>142</v>
      </c>
      <c r="BE206" s="167">
        <f>IF(N206="základní",J206,0)</f>
        <v>14436.82</v>
      </c>
      <c r="BF206" s="167">
        <f>IF(N206="snížená",J206,0)</f>
        <v>0</v>
      </c>
      <c r="BG206" s="167">
        <f>IF(N206="zákl. přenesená",J206,0)</f>
        <v>0</v>
      </c>
      <c r="BH206" s="167">
        <f>IF(N206="sníž. přenesená",J206,0)</f>
        <v>0</v>
      </c>
      <c r="BI206" s="167">
        <f>IF(N206="nulová",J206,0)</f>
        <v>0</v>
      </c>
      <c r="BJ206" s="15" t="s">
        <v>87</v>
      </c>
      <c r="BK206" s="167">
        <f>ROUND(I206*H206,2)</f>
        <v>14436.82</v>
      </c>
      <c r="BL206" s="15" t="s">
        <v>162</v>
      </c>
      <c r="BM206" s="15" t="s">
        <v>858</v>
      </c>
    </row>
    <row r="207" spans="2:65" s="1" customFormat="1" ht="6.95" customHeight="1">
      <c r="B207" s="42"/>
      <c r="C207" s="43"/>
      <c r="D207" s="43"/>
      <c r="E207" s="43"/>
      <c r="F207" s="43"/>
      <c r="G207" s="43"/>
      <c r="H207" s="43"/>
      <c r="I207" s="43"/>
      <c r="J207" s="43"/>
      <c r="K207" s="43"/>
      <c r="L207" s="34"/>
    </row>
  </sheetData>
  <sheetProtection algorithmName="SHA-512" hashValue="dCk73JKmTsHUV3DtT8C6m9oVpVTeuV7iV6Ff4GMIBYzFr7cKXJXE1BwvkM+KGFnxYAhz85zBs+1ncbkmNuYSrA==" saltValue="r8peNp8mTBv2ChO3mWM7G7mDiSAyQg+x+/kJH9BmpHFcjAePEnDjhVDl1cEozZZiQ9xtQgGLrYUpJJRlzTCRcg==" spinCount="100000" sheet="1" objects="1" scenarios="1" formatColumns="0" formatRows="0" autoFilter="0"/>
  <autoFilter ref="C85:K206"/>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scale="88"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41"/>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56" ht="11.25">
      <c r="A1" s="20"/>
    </row>
    <row r="2" spans="1:56" ht="36.950000000000003" customHeight="1">
      <c r="L2" s="225"/>
      <c r="M2" s="225"/>
      <c r="N2" s="225"/>
      <c r="O2" s="225"/>
      <c r="P2" s="225"/>
      <c r="Q2" s="225"/>
      <c r="R2" s="225"/>
      <c r="S2" s="225"/>
      <c r="T2" s="225"/>
      <c r="U2" s="225"/>
      <c r="V2" s="225"/>
      <c r="AT2" s="15" t="s">
        <v>100</v>
      </c>
      <c r="AZ2" s="197" t="s">
        <v>859</v>
      </c>
      <c r="BA2" s="197" t="s">
        <v>859</v>
      </c>
      <c r="BB2" s="197" t="s">
        <v>35</v>
      </c>
      <c r="BC2" s="197" t="s">
        <v>860</v>
      </c>
      <c r="BD2" s="197" t="s">
        <v>89</v>
      </c>
    </row>
    <row r="3" spans="1:56" ht="6.95" customHeight="1">
      <c r="B3" s="94"/>
      <c r="C3" s="95"/>
      <c r="D3" s="95"/>
      <c r="E3" s="95"/>
      <c r="F3" s="95"/>
      <c r="G3" s="95"/>
      <c r="H3" s="95"/>
      <c r="I3" s="95"/>
      <c r="J3" s="95"/>
      <c r="K3" s="95"/>
      <c r="L3" s="18"/>
      <c r="AT3" s="15" t="s">
        <v>89</v>
      </c>
    </row>
    <row r="4" spans="1:56" ht="24.95" customHeight="1">
      <c r="B4" s="18"/>
      <c r="D4" s="96" t="s">
        <v>112</v>
      </c>
      <c r="L4" s="18"/>
      <c r="M4" s="22" t="s">
        <v>10</v>
      </c>
      <c r="AT4" s="15" t="s">
        <v>4</v>
      </c>
    </row>
    <row r="5" spans="1:56" ht="6.95" customHeight="1">
      <c r="B5" s="18"/>
      <c r="L5" s="18"/>
    </row>
    <row r="6" spans="1:56" ht="12" customHeight="1">
      <c r="B6" s="18"/>
      <c r="D6" s="97" t="s">
        <v>14</v>
      </c>
      <c r="L6" s="18"/>
    </row>
    <row r="7" spans="1:56" ht="16.5" customHeight="1">
      <c r="B7" s="18"/>
      <c r="E7" s="252" t="str">
        <f>'Rekapitulace stavby'!K6</f>
        <v>REKONSTRUKCE BUDOVY OŘ PLZEŇ, TRÄGEROVA ULICE, ČESKÉ BUDĚJOVICE</v>
      </c>
      <c r="F7" s="253"/>
      <c r="G7" s="253"/>
      <c r="H7" s="253"/>
      <c r="L7" s="18"/>
    </row>
    <row r="8" spans="1:56" s="1" customFormat="1" ht="12" customHeight="1">
      <c r="B8" s="34"/>
      <c r="D8" s="97" t="s">
        <v>113</v>
      </c>
      <c r="L8" s="34"/>
    </row>
    <row r="9" spans="1:56" s="1" customFormat="1" ht="36.950000000000003" customHeight="1">
      <c r="B9" s="34"/>
      <c r="E9" s="254" t="s">
        <v>861</v>
      </c>
      <c r="F9" s="255"/>
      <c r="G9" s="255"/>
      <c r="H9" s="255"/>
      <c r="L9" s="34"/>
    </row>
    <row r="10" spans="1:56" s="1" customFormat="1" ht="11.25">
      <c r="B10" s="34"/>
      <c r="L10" s="34"/>
    </row>
    <row r="11" spans="1:56" s="1" customFormat="1" ht="12" customHeight="1">
      <c r="B11" s="34"/>
      <c r="D11" s="97" t="s">
        <v>16</v>
      </c>
      <c r="F11" s="15" t="s">
        <v>17</v>
      </c>
      <c r="I11" s="97" t="s">
        <v>18</v>
      </c>
      <c r="J11" s="15" t="s">
        <v>19</v>
      </c>
      <c r="L11" s="34"/>
    </row>
    <row r="12" spans="1:56" s="1" customFormat="1" ht="12" customHeight="1">
      <c r="B12" s="34"/>
      <c r="D12" s="97" t="s">
        <v>20</v>
      </c>
      <c r="F12" s="15" t="s">
        <v>21</v>
      </c>
      <c r="I12" s="97" t="s">
        <v>22</v>
      </c>
      <c r="J12" s="98" t="str">
        <f>'Rekapitulace stavby'!AN8</f>
        <v>25. 7. 2019</v>
      </c>
      <c r="L12" s="34"/>
    </row>
    <row r="13" spans="1:56" s="1" customFormat="1" ht="21.75" customHeight="1">
      <c r="B13" s="34"/>
      <c r="D13" s="99" t="s">
        <v>24</v>
      </c>
      <c r="F13" s="100" t="s">
        <v>25</v>
      </c>
      <c r="I13" s="99" t="s">
        <v>26</v>
      </c>
      <c r="J13" s="100" t="s">
        <v>27</v>
      </c>
      <c r="L13" s="34"/>
    </row>
    <row r="14" spans="1:56" s="1" customFormat="1" ht="12" customHeight="1">
      <c r="B14" s="34"/>
      <c r="D14" s="97" t="s">
        <v>28</v>
      </c>
      <c r="I14" s="97" t="s">
        <v>29</v>
      </c>
      <c r="J14" s="15" t="s">
        <v>30</v>
      </c>
      <c r="L14" s="34"/>
    </row>
    <row r="15" spans="1:56" s="1" customFormat="1" ht="18" customHeight="1">
      <c r="B15" s="34"/>
      <c r="E15" s="15" t="s">
        <v>31</v>
      </c>
      <c r="I15" s="97" t="s">
        <v>32</v>
      </c>
      <c r="J15" s="15" t="s">
        <v>33</v>
      </c>
      <c r="L15" s="34"/>
    </row>
    <row r="16" spans="1:56" s="1" customFormat="1" ht="6.95" customHeight="1">
      <c r="B16" s="34"/>
      <c r="L16" s="34"/>
    </row>
    <row r="17" spans="2:12" s="1" customFormat="1" ht="12" customHeight="1">
      <c r="B17" s="34"/>
      <c r="D17" s="97" t="s">
        <v>34</v>
      </c>
      <c r="I17" s="97" t="s">
        <v>29</v>
      </c>
      <c r="J17" s="15" t="str">
        <f>'Rekapitulace stavby'!AN13</f>
        <v/>
      </c>
      <c r="L17" s="34"/>
    </row>
    <row r="18" spans="2:12" s="1" customFormat="1" ht="18" customHeight="1">
      <c r="B18" s="34"/>
      <c r="E18" s="256" t="str">
        <f>'Rekapitulace stavby'!E14</f>
        <v xml:space="preserve"> </v>
      </c>
      <c r="F18" s="256"/>
      <c r="G18" s="256"/>
      <c r="H18" s="256"/>
      <c r="I18" s="97" t="s">
        <v>32</v>
      </c>
      <c r="J18" s="15" t="str">
        <f>'Rekapitulace stavby'!AN14</f>
        <v/>
      </c>
      <c r="L18" s="34"/>
    </row>
    <row r="19" spans="2:12" s="1" customFormat="1" ht="6.95" customHeight="1">
      <c r="B19" s="34"/>
      <c r="L19" s="34"/>
    </row>
    <row r="20" spans="2:12" s="1" customFormat="1" ht="12" customHeight="1">
      <c r="B20" s="34"/>
      <c r="D20" s="97" t="s">
        <v>37</v>
      </c>
      <c r="I20" s="97" t="s">
        <v>29</v>
      </c>
      <c r="J20" s="15" t="s">
        <v>38</v>
      </c>
      <c r="L20" s="34"/>
    </row>
    <row r="21" spans="2:12" s="1" customFormat="1" ht="18" customHeight="1">
      <c r="B21" s="34"/>
      <c r="E21" s="15" t="s">
        <v>39</v>
      </c>
      <c r="I21" s="97" t="s">
        <v>32</v>
      </c>
      <c r="J21" s="15" t="s">
        <v>40</v>
      </c>
      <c r="L21" s="34"/>
    </row>
    <row r="22" spans="2:12" s="1" customFormat="1" ht="6.95" customHeight="1">
      <c r="B22" s="34"/>
      <c r="L22" s="34"/>
    </row>
    <row r="23" spans="2:12" s="1" customFormat="1" ht="12" customHeight="1">
      <c r="B23" s="34"/>
      <c r="D23" s="97" t="s">
        <v>42</v>
      </c>
      <c r="I23" s="97" t="s">
        <v>29</v>
      </c>
      <c r="J23" s="15" t="str">
        <f>IF('Rekapitulace stavby'!AN19="","",'Rekapitulace stavby'!AN19)</f>
        <v/>
      </c>
      <c r="L23" s="34"/>
    </row>
    <row r="24" spans="2:12" s="1" customFormat="1" ht="18" customHeight="1">
      <c r="B24" s="34"/>
      <c r="E24" s="15" t="str">
        <f>IF('Rekapitulace stavby'!E20="","",'Rekapitulace stavby'!E20)</f>
        <v xml:space="preserve"> </v>
      </c>
      <c r="I24" s="97" t="s">
        <v>32</v>
      </c>
      <c r="J24" s="15" t="str">
        <f>IF('Rekapitulace stavby'!AN20="","",'Rekapitulace stavby'!AN20)</f>
        <v/>
      </c>
      <c r="L24" s="34"/>
    </row>
    <row r="25" spans="2:12" s="1" customFormat="1" ht="6.95" customHeight="1">
      <c r="B25" s="34"/>
      <c r="L25" s="34"/>
    </row>
    <row r="26" spans="2:12" s="1" customFormat="1" ht="12" customHeight="1">
      <c r="B26" s="34"/>
      <c r="D26" s="97" t="s">
        <v>43</v>
      </c>
      <c r="L26" s="34"/>
    </row>
    <row r="27" spans="2:12" s="6" customFormat="1" ht="16.5" customHeight="1">
      <c r="B27" s="101"/>
      <c r="E27" s="257" t="s">
        <v>35</v>
      </c>
      <c r="F27" s="257"/>
      <c r="G27" s="257"/>
      <c r="H27" s="257"/>
      <c r="L27" s="101"/>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102" t="s">
        <v>45</v>
      </c>
      <c r="J30" s="103">
        <f>ROUND(J92, 2)</f>
        <v>4591598.1500000004</v>
      </c>
      <c r="L30" s="34"/>
    </row>
    <row r="31" spans="2:12" s="1" customFormat="1" ht="6.95" customHeight="1">
      <c r="B31" s="34"/>
      <c r="D31" s="52"/>
      <c r="E31" s="52"/>
      <c r="F31" s="52"/>
      <c r="G31" s="52"/>
      <c r="H31" s="52"/>
      <c r="I31" s="52"/>
      <c r="J31" s="52"/>
      <c r="K31" s="52"/>
      <c r="L31" s="34"/>
    </row>
    <row r="32" spans="2:12" s="1" customFormat="1" ht="14.45" customHeight="1">
      <c r="B32" s="34"/>
      <c r="F32" s="104" t="s">
        <v>47</v>
      </c>
      <c r="I32" s="104" t="s">
        <v>46</v>
      </c>
      <c r="J32" s="104" t="s">
        <v>48</v>
      </c>
      <c r="L32" s="34"/>
    </row>
    <row r="33" spans="2:12" s="1" customFormat="1" ht="14.45" customHeight="1">
      <c r="B33" s="34"/>
      <c r="D33" s="97" t="s">
        <v>49</v>
      </c>
      <c r="E33" s="97" t="s">
        <v>50</v>
      </c>
      <c r="F33" s="105">
        <f>ROUND((SUM(BE92:BE340)),  2)</f>
        <v>4591598.1500000004</v>
      </c>
      <c r="I33" s="106">
        <v>0.21</v>
      </c>
      <c r="J33" s="105">
        <f>ROUND(((SUM(BE92:BE340))*I33),  2)</f>
        <v>964235.61</v>
      </c>
      <c r="L33" s="34"/>
    </row>
    <row r="34" spans="2:12" s="1" customFormat="1" ht="14.45" customHeight="1">
      <c r="B34" s="34"/>
      <c r="E34" s="97" t="s">
        <v>51</v>
      </c>
      <c r="F34" s="105">
        <f>ROUND((SUM(BF92:BF340)),  2)</f>
        <v>0</v>
      </c>
      <c r="I34" s="106">
        <v>0.15</v>
      </c>
      <c r="J34" s="105">
        <f>ROUND(((SUM(BF92:BF340))*I34),  2)</f>
        <v>0</v>
      </c>
      <c r="L34" s="34"/>
    </row>
    <row r="35" spans="2:12" s="1" customFormat="1" ht="14.45" hidden="1" customHeight="1">
      <c r="B35" s="34"/>
      <c r="E35" s="97" t="s">
        <v>52</v>
      </c>
      <c r="F35" s="105">
        <f>ROUND((SUM(BG92:BG340)),  2)</f>
        <v>0</v>
      </c>
      <c r="I35" s="106">
        <v>0.21</v>
      </c>
      <c r="J35" s="105">
        <f>0</f>
        <v>0</v>
      </c>
      <c r="L35" s="34"/>
    </row>
    <row r="36" spans="2:12" s="1" customFormat="1" ht="14.45" hidden="1" customHeight="1">
      <c r="B36" s="34"/>
      <c r="E36" s="97" t="s">
        <v>53</v>
      </c>
      <c r="F36" s="105">
        <f>ROUND((SUM(BH92:BH340)),  2)</f>
        <v>0</v>
      </c>
      <c r="I36" s="106">
        <v>0.15</v>
      </c>
      <c r="J36" s="105">
        <f>0</f>
        <v>0</v>
      </c>
      <c r="L36" s="34"/>
    </row>
    <row r="37" spans="2:12" s="1" customFormat="1" ht="14.45" hidden="1" customHeight="1">
      <c r="B37" s="34"/>
      <c r="E37" s="97" t="s">
        <v>54</v>
      </c>
      <c r="F37" s="105">
        <f>ROUND((SUM(BI92:BI340)),  2)</f>
        <v>0</v>
      </c>
      <c r="I37" s="106">
        <v>0</v>
      </c>
      <c r="J37" s="105">
        <f>0</f>
        <v>0</v>
      </c>
      <c r="L37" s="34"/>
    </row>
    <row r="38" spans="2:12" s="1" customFormat="1" ht="6.95" customHeight="1">
      <c r="B38" s="34"/>
      <c r="L38" s="34"/>
    </row>
    <row r="39" spans="2:12" s="1" customFormat="1" ht="25.35" customHeight="1">
      <c r="B39" s="34"/>
      <c r="C39" s="107"/>
      <c r="D39" s="108" t="s">
        <v>55</v>
      </c>
      <c r="E39" s="109"/>
      <c r="F39" s="109"/>
      <c r="G39" s="110" t="s">
        <v>56</v>
      </c>
      <c r="H39" s="111" t="s">
        <v>57</v>
      </c>
      <c r="I39" s="109"/>
      <c r="J39" s="112">
        <f>SUM(J30:J37)</f>
        <v>5555833.7600000007</v>
      </c>
      <c r="K39" s="113"/>
      <c r="L39" s="34"/>
    </row>
    <row r="40" spans="2:12" s="1" customFormat="1" ht="14.45" customHeight="1">
      <c r="B40" s="114"/>
      <c r="C40" s="115"/>
      <c r="D40" s="115"/>
      <c r="E40" s="115"/>
      <c r="F40" s="115"/>
      <c r="G40" s="115"/>
      <c r="H40" s="115"/>
      <c r="I40" s="115"/>
      <c r="J40" s="115"/>
      <c r="K40" s="115"/>
      <c r="L40" s="34"/>
    </row>
    <row r="44" spans="2:12" s="1" customFormat="1" ht="6.95" customHeight="1">
      <c r="B44" s="116"/>
      <c r="C44" s="117"/>
      <c r="D44" s="117"/>
      <c r="E44" s="117"/>
      <c r="F44" s="117"/>
      <c r="G44" s="117"/>
      <c r="H44" s="117"/>
      <c r="I44" s="117"/>
      <c r="J44" s="117"/>
      <c r="K44" s="117"/>
      <c r="L44" s="34"/>
    </row>
    <row r="45" spans="2:12" s="1" customFormat="1" ht="24.95" customHeight="1">
      <c r="B45" s="30"/>
      <c r="C45" s="21" t="s">
        <v>115</v>
      </c>
      <c r="D45" s="31"/>
      <c r="E45" s="31"/>
      <c r="F45" s="31"/>
      <c r="G45" s="31"/>
      <c r="H45" s="31"/>
      <c r="I45" s="31"/>
      <c r="J45" s="31"/>
      <c r="K45" s="31"/>
      <c r="L45" s="34"/>
    </row>
    <row r="46" spans="2:12" s="1" customFormat="1" ht="6.95" customHeight="1">
      <c r="B46" s="30"/>
      <c r="C46" s="31"/>
      <c r="D46" s="31"/>
      <c r="E46" s="31"/>
      <c r="F46" s="31"/>
      <c r="G46" s="31"/>
      <c r="H46" s="31"/>
      <c r="I46" s="31"/>
      <c r="J46" s="31"/>
      <c r="K46" s="31"/>
      <c r="L46" s="34"/>
    </row>
    <row r="47" spans="2:12" s="1" customFormat="1" ht="12" customHeight="1">
      <c r="B47" s="30"/>
      <c r="C47" s="26" t="s">
        <v>14</v>
      </c>
      <c r="D47" s="31"/>
      <c r="E47" s="31"/>
      <c r="F47" s="31"/>
      <c r="G47" s="31"/>
      <c r="H47" s="31"/>
      <c r="I47" s="31"/>
      <c r="J47" s="31"/>
      <c r="K47" s="31"/>
      <c r="L47" s="34"/>
    </row>
    <row r="48" spans="2:12" s="1" customFormat="1" ht="16.5" customHeight="1">
      <c r="B48" s="30"/>
      <c r="C48" s="31"/>
      <c r="D48" s="31"/>
      <c r="E48" s="258" t="str">
        <f>E7</f>
        <v>REKONSTRUKCE BUDOVY OŘ PLZEŇ, TRÄGEROVA ULICE, ČESKÉ BUDĚJOVICE</v>
      </c>
      <c r="F48" s="259"/>
      <c r="G48" s="259"/>
      <c r="H48" s="259"/>
      <c r="I48" s="31"/>
      <c r="J48" s="31"/>
      <c r="K48" s="31"/>
      <c r="L48" s="34"/>
    </row>
    <row r="49" spans="2:47" s="1" customFormat="1" ht="12" customHeight="1">
      <c r="B49" s="30"/>
      <c r="C49" s="26" t="s">
        <v>113</v>
      </c>
      <c r="D49" s="31"/>
      <c r="E49" s="31"/>
      <c r="F49" s="31"/>
      <c r="G49" s="31"/>
      <c r="H49" s="31"/>
      <c r="I49" s="31"/>
      <c r="J49" s="31"/>
      <c r="K49" s="31"/>
      <c r="L49" s="34"/>
    </row>
    <row r="50" spans="2:47" s="1" customFormat="1" ht="16.5" customHeight="1">
      <c r="B50" s="30"/>
      <c r="C50" s="31"/>
      <c r="D50" s="31"/>
      <c r="E50" s="248" t="str">
        <f>E9</f>
        <v>SO 02-2 - Zpevněné plochy</v>
      </c>
      <c r="F50" s="240"/>
      <c r="G50" s="240"/>
      <c r="H50" s="240"/>
      <c r="I50" s="31"/>
      <c r="J50" s="31"/>
      <c r="K50" s="31"/>
      <c r="L50" s="34"/>
    </row>
    <row r="51" spans="2:47" s="1" customFormat="1" ht="6.95" customHeight="1">
      <c r="B51" s="30"/>
      <c r="C51" s="31"/>
      <c r="D51" s="31"/>
      <c r="E51" s="31"/>
      <c r="F51" s="31"/>
      <c r="G51" s="31"/>
      <c r="H51" s="31"/>
      <c r="I51" s="31"/>
      <c r="J51" s="31"/>
      <c r="K51" s="31"/>
      <c r="L51" s="34"/>
    </row>
    <row r="52" spans="2:47" s="1" customFormat="1" ht="12" customHeight="1">
      <c r="B52" s="30"/>
      <c r="C52" s="26" t="s">
        <v>20</v>
      </c>
      <c r="D52" s="31"/>
      <c r="E52" s="31"/>
      <c r="F52" s="24" t="str">
        <f>F12</f>
        <v>České Budějovice</v>
      </c>
      <c r="G52" s="31"/>
      <c r="H52" s="31"/>
      <c r="I52" s="26" t="s">
        <v>22</v>
      </c>
      <c r="J52" s="51" t="str">
        <f>IF(J12="","",J12)</f>
        <v>25. 7. 2019</v>
      </c>
      <c r="K52" s="31"/>
      <c r="L52" s="34"/>
    </row>
    <row r="53" spans="2:47" s="1" customFormat="1" ht="6.95" customHeight="1">
      <c r="B53" s="30"/>
      <c r="C53" s="31"/>
      <c r="D53" s="31"/>
      <c r="E53" s="31"/>
      <c r="F53" s="31"/>
      <c r="G53" s="31"/>
      <c r="H53" s="31"/>
      <c r="I53" s="31"/>
      <c r="J53" s="31"/>
      <c r="K53" s="31"/>
      <c r="L53" s="34"/>
    </row>
    <row r="54" spans="2:47" s="1" customFormat="1" ht="13.7" customHeight="1">
      <c r="B54" s="30"/>
      <c r="C54" s="26" t="s">
        <v>28</v>
      </c>
      <c r="D54" s="31"/>
      <c r="E54" s="31"/>
      <c r="F54" s="24" t="str">
        <f>E15</f>
        <v>Správa železniční dopravní cesty, státní o.</v>
      </c>
      <c r="G54" s="31"/>
      <c r="H54" s="31"/>
      <c r="I54" s="26" t="s">
        <v>37</v>
      </c>
      <c r="J54" s="28" t="str">
        <f>E21</f>
        <v>ATELIÉR DoPI, s.r.o.</v>
      </c>
      <c r="K54" s="31"/>
      <c r="L54" s="34"/>
    </row>
    <row r="55" spans="2:47" s="1" customFormat="1" ht="13.7" customHeight="1">
      <c r="B55" s="30"/>
      <c r="C55" s="26" t="s">
        <v>34</v>
      </c>
      <c r="D55" s="31"/>
      <c r="E55" s="31"/>
      <c r="F55" s="24" t="str">
        <f>IF(E18="","",E18)</f>
        <v xml:space="preserve"> </v>
      </c>
      <c r="G55" s="31"/>
      <c r="H55" s="31"/>
      <c r="I55" s="26" t="s">
        <v>42</v>
      </c>
      <c r="J55" s="28" t="str">
        <f>E24</f>
        <v xml:space="preserve"> </v>
      </c>
      <c r="K55" s="31"/>
      <c r="L55" s="34"/>
    </row>
    <row r="56" spans="2:47" s="1" customFormat="1" ht="10.35" customHeight="1">
      <c r="B56" s="30"/>
      <c r="C56" s="31"/>
      <c r="D56" s="31"/>
      <c r="E56" s="31"/>
      <c r="F56" s="31"/>
      <c r="G56" s="31"/>
      <c r="H56" s="31"/>
      <c r="I56" s="31"/>
      <c r="J56" s="31"/>
      <c r="K56" s="31"/>
      <c r="L56" s="34"/>
    </row>
    <row r="57" spans="2:47" s="1" customFormat="1" ht="29.25" customHeight="1">
      <c r="B57" s="30"/>
      <c r="C57" s="118" t="s">
        <v>116</v>
      </c>
      <c r="D57" s="119"/>
      <c r="E57" s="119"/>
      <c r="F57" s="119"/>
      <c r="G57" s="119"/>
      <c r="H57" s="119"/>
      <c r="I57" s="119"/>
      <c r="J57" s="120" t="s">
        <v>117</v>
      </c>
      <c r="K57" s="119"/>
      <c r="L57" s="34"/>
    </row>
    <row r="58" spans="2:47" s="1" customFormat="1" ht="10.35" customHeight="1">
      <c r="B58" s="30"/>
      <c r="C58" s="31"/>
      <c r="D58" s="31"/>
      <c r="E58" s="31"/>
      <c r="F58" s="31"/>
      <c r="G58" s="31"/>
      <c r="H58" s="31"/>
      <c r="I58" s="31"/>
      <c r="J58" s="31"/>
      <c r="K58" s="31"/>
      <c r="L58" s="34"/>
    </row>
    <row r="59" spans="2:47" s="1" customFormat="1" ht="22.9" customHeight="1">
      <c r="B59" s="30"/>
      <c r="C59" s="121" t="s">
        <v>77</v>
      </c>
      <c r="D59" s="31"/>
      <c r="E59" s="31"/>
      <c r="F59" s="31"/>
      <c r="G59" s="31"/>
      <c r="H59" s="31"/>
      <c r="I59" s="31"/>
      <c r="J59" s="70">
        <f>J92</f>
        <v>4591598.1500000004</v>
      </c>
      <c r="K59" s="31"/>
      <c r="L59" s="34"/>
      <c r="AU59" s="15" t="s">
        <v>118</v>
      </c>
    </row>
    <row r="60" spans="2:47" s="7" customFormat="1" ht="24.95" customHeight="1">
      <c r="B60" s="122"/>
      <c r="C60" s="123"/>
      <c r="D60" s="124" t="s">
        <v>302</v>
      </c>
      <c r="E60" s="125"/>
      <c r="F60" s="125"/>
      <c r="G60" s="125"/>
      <c r="H60" s="125"/>
      <c r="I60" s="125"/>
      <c r="J60" s="126">
        <f>J93</f>
        <v>4551791.95</v>
      </c>
      <c r="K60" s="123"/>
      <c r="L60" s="127"/>
    </row>
    <row r="61" spans="2:47" s="8" customFormat="1" ht="19.899999999999999" customHeight="1">
      <c r="B61" s="128"/>
      <c r="C61" s="129"/>
      <c r="D61" s="130" t="s">
        <v>303</v>
      </c>
      <c r="E61" s="131"/>
      <c r="F61" s="131"/>
      <c r="G61" s="131"/>
      <c r="H61" s="131"/>
      <c r="I61" s="131"/>
      <c r="J61" s="132">
        <f>J94</f>
        <v>1227216.6199999999</v>
      </c>
      <c r="K61" s="129"/>
      <c r="L61" s="133"/>
    </row>
    <row r="62" spans="2:47" s="8" customFormat="1" ht="14.85" customHeight="1">
      <c r="B62" s="128"/>
      <c r="C62" s="129"/>
      <c r="D62" s="130" t="s">
        <v>862</v>
      </c>
      <c r="E62" s="131"/>
      <c r="F62" s="131"/>
      <c r="G62" s="131"/>
      <c r="H62" s="131"/>
      <c r="I62" s="131"/>
      <c r="J62" s="132">
        <f>J135</f>
        <v>33098.75</v>
      </c>
      <c r="K62" s="129"/>
      <c r="L62" s="133"/>
    </row>
    <row r="63" spans="2:47" s="8" customFormat="1" ht="14.85" customHeight="1">
      <c r="B63" s="128"/>
      <c r="C63" s="129"/>
      <c r="D63" s="130" t="s">
        <v>863</v>
      </c>
      <c r="E63" s="131"/>
      <c r="F63" s="131"/>
      <c r="G63" s="131"/>
      <c r="H63" s="131"/>
      <c r="I63" s="131"/>
      <c r="J63" s="132">
        <f>J150</f>
        <v>33974.759999999995</v>
      </c>
      <c r="K63" s="129"/>
      <c r="L63" s="133"/>
    </row>
    <row r="64" spans="2:47" s="8" customFormat="1" ht="19.899999999999999" customHeight="1">
      <c r="B64" s="128"/>
      <c r="C64" s="129"/>
      <c r="D64" s="130" t="s">
        <v>864</v>
      </c>
      <c r="E64" s="131"/>
      <c r="F64" s="131"/>
      <c r="G64" s="131"/>
      <c r="H64" s="131"/>
      <c r="I64" s="131"/>
      <c r="J64" s="132">
        <f>J163</f>
        <v>1901453.46</v>
      </c>
      <c r="K64" s="129"/>
      <c r="L64" s="133"/>
    </row>
    <row r="65" spans="2:12" s="8" customFormat="1" ht="19.899999999999999" customHeight="1">
      <c r="B65" s="128"/>
      <c r="C65" s="129"/>
      <c r="D65" s="130" t="s">
        <v>304</v>
      </c>
      <c r="E65" s="131"/>
      <c r="F65" s="131"/>
      <c r="G65" s="131"/>
      <c r="H65" s="131"/>
      <c r="I65" s="131"/>
      <c r="J65" s="132">
        <f>J219</f>
        <v>1030</v>
      </c>
      <c r="K65" s="129"/>
      <c r="L65" s="133"/>
    </row>
    <row r="66" spans="2:12" s="8" customFormat="1" ht="19.899999999999999" customHeight="1">
      <c r="B66" s="128"/>
      <c r="C66" s="129"/>
      <c r="D66" s="130" t="s">
        <v>305</v>
      </c>
      <c r="E66" s="131"/>
      <c r="F66" s="131"/>
      <c r="G66" s="131"/>
      <c r="H66" s="131"/>
      <c r="I66" s="131"/>
      <c r="J66" s="132">
        <f>J222</f>
        <v>453405.27</v>
      </c>
      <c r="K66" s="129"/>
      <c r="L66" s="133"/>
    </row>
    <row r="67" spans="2:12" s="8" customFormat="1" ht="14.85" customHeight="1">
      <c r="B67" s="128"/>
      <c r="C67" s="129"/>
      <c r="D67" s="130" t="s">
        <v>865</v>
      </c>
      <c r="E67" s="131"/>
      <c r="F67" s="131"/>
      <c r="G67" s="131"/>
      <c r="H67" s="131"/>
      <c r="I67" s="131"/>
      <c r="J67" s="132">
        <f>J258</f>
        <v>8287.2799999999988</v>
      </c>
      <c r="K67" s="129"/>
      <c r="L67" s="133"/>
    </row>
    <row r="68" spans="2:12" s="8" customFormat="1" ht="14.85" customHeight="1">
      <c r="B68" s="128"/>
      <c r="C68" s="129"/>
      <c r="D68" s="130" t="s">
        <v>306</v>
      </c>
      <c r="E68" s="131"/>
      <c r="F68" s="131"/>
      <c r="G68" s="131"/>
      <c r="H68" s="131"/>
      <c r="I68" s="131"/>
      <c r="J68" s="132">
        <f>J281</f>
        <v>257850.21000000002</v>
      </c>
      <c r="K68" s="129"/>
      <c r="L68" s="133"/>
    </row>
    <row r="69" spans="2:12" s="8" customFormat="1" ht="19.899999999999999" customHeight="1">
      <c r="B69" s="128"/>
      <c r="C69" s="129"/>
      <c r="D69" s="130" t="s">
        <v>307</v>
      </c>
      <c r="E69" s="131"/>
      <c r="F69" s="131"/>
      <c r="G69" s="131"/>
      <c r="H69" s="131"/>
      <c r="I69" s="131"/>
      <c r="J69" s="132">
        <f>J308</f>
        <v>431742.28</v>
      </c>
      <c r="K69" s="129"/>
      <c r="L69" s="133"/>
    </row>
    <row r="70" spans="2:12" s="8" customFormat="1" ht="19.899999999999999" customHeight="1">
      <c r="B70" s="128"/>
      <c r="C70" s="129"/>
      <c r="D70" s="130" t="s">
        <v>308</v>
      </c>
      <c r="E70" s="131"/>
      <c r="F70" s="131"/>
      <c r="G70" s="131"/>
      <c r="H70" s="131"/>
      <c r="I70" s="131"/>
      <c r="J70" s="132">
        <f>J323</f>
        <v>536944.31999999995</v>
      </c>
      <c r="K70" s="129"/>
      <c r="L70" s="133"/>
    </row>
    <row r="71" spans="2:12" s="7" customFormat="1" ht="24.95" customHeight="1">
      <c r="B71" s="122"/>
      <c r="C71" s="123"/>
      <c r="D71" s="124" t="s">
        <v>866</v>
      </c>
      <c r="E71" s="125"/>
      <c r="F71" s="125"/>
      <c r="G71" s="125"/>
      <c r="H71" s="125"/>
      <c r="I71" s="125"/>
      <c r="J71" s="126">
        <f>J325</f>
        <v>39806.199999999997</v>
      </c>
      <c r="K71" s="123"/>
      <c r="L71" s="127"/>
    </row>
    <row r="72" spans="2:12" s="8" customFormat="1" ht="19.899999999999999" customHeight="1">
      <c r="B72" s="128"/>
      <c r="C72" s="129"/>
      <c r="D72" s="130" t="s">
        <v>867</v>
      </c>
      <c r="E72" s="131"/>
      <c r="F72" s="131"/>
      <c r="G72" s="131"/>
      <c r="H72" s="131"/>
      <c r="I72" s="131"/>
      <c r="J72" s="132">
        <f>J326</f>
        <v>39806.199999999997</v>
      </c>
      <c r="K72" s="129"/>
      <c r="L72" s="133"/>
    </row>
    <row r="73" spans="2:12" s="1" customFormat="1" ht="21.75" customHeight="1">
      <c r="B73" s="30"/>
      <c r="C73" s="31"/>
      <c r="D73" s="31"/>
      <c r="E73" s="31"/>
      <c r="F73" s="31"/>
      <c r="G73" s="31"/>
      <c r="H73" s="31"/>
      <c r="I73" s="31"/>
      <c r="J73" s="31"/>
      <c r="K73" s="31"/>
      <c r="L73" s="34"/>
    </row>
    <row r="74" spans="2:12" s="1" customFormat="1" ht="6.95" customHeight="1">
      <c r="B74" s="42"/>
      <c r="C74" s="43"/>
      <c r="D74" s="43"/>
      <c r="E74" s="43"/>
      <c r="F74" s="43"/>
      <c r="G74" s="43"/>
      <c r="H74" s="43"/>
      <c r="I74" s="43"/>
      <c r="J74" s="43"/>
      <c r="K74" s="43"/>
      <c r="L74" s="34"/>
    </row>
    <row r="78" spans="2:12" s="1" customFormat="1" ht="6.95" customHeight="1">
      <c r="B78" s="44"/>
      <c r="C78" s="45"/>
      <c r="D78" s="45"/>
      <c r="E78" s="45"/>
      <c r="F78" s="45"/>
      <c r="G78" s="45"/>
      <c r="H78" s="45"/>
      <c r="I78" s="45"/>
      <c r="J78" s="45"/>
      <c r="K78" s="45"/>
      <c r="L78" s="34"/>
    </row>
    <row r="79" spans="2:12" s="1" customFormat="1" ht="24.95" customHeight="1">
      <c r="B79" s="30"/>
      <c r="C79" s="21" t="s">
        <v>126</v>
      </c>
      <c r="D79" s="31"/>
      <c r="E79" s="31"/>
      <c r="F79" s="31"/>
      <c r="G79" s="31"/>
      <c r="H79" s="31"/>
      <c r="I79" s="31"/>
      <c r="J79" s="31"/>
      <c r="K79" s="31"/>
      <c r="L79" s="34"/>
    </row>
    <row r="80" spans="2:12" s="1" customFormat="1" ht="6.95" customHeight="1">
      <c r="B80" s="30"/>
      <c r="C80" s="31"/>
      <c r="D80" s="31"/>
      <c r="E80" s="31"/>
      <c r="F80" s="31"/>
      <c r="G80" s="31"/>
      <c r="H80" s="31"/>
      <c r="I80" s="31"/>
      <c r="J80" s="31"/>
      <c r="K80" s="31"/>
      <c r="L80" s="34"/>
    </row>
    <row r="81" spans="2:65" s="1" customFormat="1" ht="12" customHeight="1">
      <c r="B81" s="30"/>
      <c r="C81" s="26" t="s">
        <v>14</v>
      </c>
      <c r="D81" s="31"/>
      <c r="E81" s="31"/>
      <c r="F81" s="31"/>
      <c r="G81" s="31"/>
      <c r="H81" s="31"/>
      <c r="I81" s="31"/>
      <c r="J81" s="31"/>
      <c r="K81" s="31"/>
      <c r="L81" s="34"/>
    </row>
    <row r="82" spans="2:65" s="1" customFormat="1" ht="16.5" customHeight="1">
      <c r="B82" s="30"/>
      <c r="C82" s="31"/>
      <c r="D82" s="31"/>
      <c r="E82" s="258" t="str">
        <f>E7</f>
        <v>REKONSTRUKCE BUDOVY OŘ PLZEŇ, TRÄGEROVA ULICE, ČESKÉ BUDĚJOVICE</v>
      </c>
      <c r="F82" s="259"/>
      <c r="G82" s="259"/>
      <c r="H82" s="259"/>
      <c r="I82" s="31"/>
      <c r="J82" s="31"/>
      <c r="K82" s="31"/>
      <c r="L82" s="34"/>
    </row>
    <row r="83" spans="2:65" s="1" customFormat="1" ht="12" customHeight="1">
      <c r="B83" s="30"/>
      <c r="C83" s="26" t="s">
        <v>113</v>
      </c>
      <c r="D83" s="31"/>
      <c r="E83" s="31"/>
      <c r="F83" s="31"/>
      <c r="G83" s="31"/>
      <c r="H83" s="31"/>
      <c r="I83" s="31"/>
      <c r="J83" s="31"/>
      <c r="K83" s="31"/>
      <c r="L83" s="34"/>
    </row>
    <row r="84" spans="2:65" s="1" customFormat="1" ht="16.5" customHeight="1">
      <c r="B84" s="30"/>
      <c r="C84" s="31"/>
      <c r="D84" s="31"/>
      <c r="E84" s="248" t="str">
        <f>E9</f>
        <v>SO 02-2 - Zpevněné plochy</v>
      </c>
      <c r="F84" s="240"/>
      <c r="G84" s="240"/>
      <c r="H84" s="240"/>
      <c r="I84" s="31"/>
      <c r="J84" s="31"/>
      <c r="K84" s="31"/>
      <c r="L84" s="34"/>
    </row>
    <row r="85" spans="2:65" s="1" customFormat="1" ht="6.95" customHeight="1">
      <c r="B85" s="30"/>
      <c r="C85" s="31"/>
      <c r="D85" s="31"/>
      <c r="E85" s="31"/>
      <c r="F85" s="31"/>
      <c r="G85" s="31"/>
      <c r="H85" s="31"/>
      <c r="I85" s="31"/>
      <c r="J85" s="31"/>
      <c r="K85" s="31"/>
      <c r="L85" s="34"/>
    </row>
    <row r="86" spans="2:65" s="1" customFormat="1" ht="12" customHeight="1">
      <c r="B86" s="30"/>
      <c r="C86" s="26" t="s">
        <v>20</v>
      </c>
      <c r="D86" s="31"/>
      <c r="E86" s="31"/>
      <c r="F86" s="24" t="str">
        <f>F12</f>
        <v>České Budějovice</v>
      </c>
      <c r="G86" s="31"/>
      <c r="H86" s="31"/>
      <c r="I86" s="26" t="s">
        <v>22</v>
      </c>
      <c r="J86" s="51" t="str">
        <f>IF(J12="","",J12)</f>
        <v>25. 7. 2019</v>
      </c>
      <c r="K86" s="31"/>
      <c r="L86" s="34"/>
    </row>
    <row r="87" spans="2:65" s="1" customFormat="1" ht="6.95" customHeight="1">
      <c r="B87" s="30"/>
      <c r="C87" s="31"/>
      <c r="D87" s="31"/>
      <c r="E87" s="31"/>
      <c r="F87" s="31"/>
      <c r="G87" s="31"/>
      <c r="H87" s="31"/>
      <c r="I87" s="31"/>
      <c r="J87" s="31"/>
      <c r="K87" s="31"/>
      <c r="L87" s="34"/>
    </row>
    <row r="88" spans="2:65" s="1" customFormat="1" ht="13.7" customHeight="1">
      <c r="B88" s="30"/>
      <c r="C88" s="26" t="s">
        <v>28</v>
      </c>
      <c r="D88" s="31"/>
      <c r="E88" s="31"/>
      <c r="F88" s="24" t="str">
        <f>E15</f>
        <v>Správa železniční dopravní cesty, státní o.</v>
      </c>
      <c r="G88" s="31"/>
      <c r="H88" s="31"/>
      <c r="I88" s="26" t="s">
        <v>37</v>
      </c>
      <c r="J88" s="28" t="str">
        <f>E21</f>
        <v>ATELIÉR DoPI, s.r.o.</v>
      </c>
      <c r="K88" s="31"/>
      <c r="L88" s="34"/>
    </row>
    <row r="89" spans="2:65" s="1" customFormat="1" ht="13.7" customHeight="1">
      <c r="B89" s="30"/>
      <c r="C89" s="26" t="s">
        <v>34</v>
      </c>
      <c r="D89" s="31"/>
      <c r="E89" s="31"/>
      <c r="F89" s="24" t="str">
        <f>IF(E18="","",E18)</f>
        <v xml:space="preserve"> </v>
      </c>
      <c r="G89" s="31"/>
      <c r="H89" s="31"/>
      <c r="I89" s="26" t="s">
        <v>42</v>
      </c>
      <c r="J89" s="28" t="str">
        <f>E24</f>
        <v xml:space="preserve"> </v>
      </c>
      <c r="K89" s="31"/>
      <c r="L89" s="34"/>
    </row>
    <row r="90" spans="2:65" s="1" customFormat="1" ht="10.35" customHeight="1">
      <c r="B90" s="30"/>
      <c r="C90" s="31"/>
      <c r="D90" s="31"/>
      <c r="E90" s="31"/>
      <c r="F90" s="31"/>
      <c r="G90" s="31"/>
      <c r="H90" s="31"/>
      <c r="I90" s="31"/>
      <c r="J90" s="31"/>
      <c r="K90" s="31"/>
      <c r="L90" s="34"/>
    </row>
    <row r="91" spans="2:65" s="9" customFormat="1" ht="29.25" customHeight="1">
      <c r="B91" s="134"/>
      <c r="C91" s="135" t="s">
        <v>127</v>
      </c>
      <c r="D91" s="136" t="s">
        <v>64</v>
      </c>
      <c r="E91" s="136" t="s">
        <v>60</v>
      </c>
      <c r="F91" s="136" t="s">
        <v>61</v>
      </c>
      <c r="G91" s="136" t="s">
        <v>128</v>
      </c>
      <c r="H91" s="136" t="s">
        <v>129</v>
      </c>
      <c r="I91" s="136" t="s">
        <v>130</v>
      </c>
      <c r="J91" s="136" t="s">
        <v>117</v>
      </c>
      <c r="K91" s="137" t="s">
        <v>131</v>
      </c>
      <c r="L91" s="138"/>
      <c r="M91" s="61" t="s">
        <v>35</v>
      </c>
      <c r="N91" s="62" t="s">
        <v>49</v>
      </c>
      <c r="O91" s="62" t="s">
        <v>132</v>
      </c>
      <c r="P91" s="62" t="s">
        <v>133</v>
      </c>
      <c r="Q91" s="62" t="s">
        <v>134</v>
      </c>
      <c r="R91" s="62" t="s">
        <v>135</v>
      </c>
      <c r="S91" s="62" t="s">
        <v>136</v>
      </c>
      <c r="T91" s="63" t="s">
        <v>137</v>
      </c>
    </row>
    <row r="92" spans="2:65" s="1" customFormat="1" ht="22.9" customHeight="1">
      <c r="B92" s="30"/>
      <c r="C92" s="68" t="s">
        <v>138</v>
      </c>
      <c r="D92" s="31"/>
      <c r="E92" s="31"/>
      <c r="F92" s="31"/>
      <c r="G92" s="31"/>
      <c r="H92" s="31"/>
      <c r="I92" s="31"/>
      <c r="J92" s="139">
        <f>BK92</f>
        <v>4591598.1500000004</v>
      </c>
      <c r="K92" s="31"/>
      <c r="L92" s="34"/>
      <c r="M92" s="64"/>
      <c r="N92" s="65"/>
      <c r="O92" s="65"/>
      <c r="P92" s="140">
        <f>P93+P325</f>
        <v>4183.0862659999993</v>
      </c>
      <c r="Q92" s="65"/>
      <c r="R92" s="140">
        <f>R93+R325</f>
        <v>2804.1216256399998</v>
      </c>
      <c r="S92" s="65"/>
      <c r="T92" s="141">
        <f>T93+T325</f>
        <v>1726.1766000000002</v>
      </c>
      <c r="AT92" s="15" t="s">
        <v>78</v>
      </c>
      <c r="AU92" s="15" t="s">
        <v>118</v>
      </c>
      <c r="BK92" s="142">
        <f>BK93+BK325</f>
        <v>4591598.1500000004</v>
      </c>
    </row>
    <row r="93" spans="2:65" s="10" customFormat="1" ht="25.9" customHeight="1">
      <c r="B93" s="143"/>
      <c r="C93" s="144"/>
      <c r="D93" s="145" t="s">
        <v>78</v>
      </c>
      <c r="E93" s="146" t="s">
        <v>309</v>
      </c>
      <c r="F93" s="146" t="s">
        <v>310</v>
      </c>
      <c r="G93" s="144"/>
      <c r="H93" s="144"/>
      <c r="I93" s="144"/>
      <c r="J93" s="147">
        <f>BK93</f>
        <v>4551791.95</v>
      </c>
      <c r="K93" s="144"/>
      <c r="L93" s="148"/>
      <c r="M93" s="149"/>
      <c r="N93" s="150"/>
      <c r="O93" s="150"/>
      <c r="P93" s="151">
        <f>P94+P163+P219+P222+P308+P323</f>
        <v>4103.8412659999995</v>
      </c>
      <c r="Q93" s="150"/>
      <c r="R93" s="151">
        <f>R94+R163+R219+R222+R308+R323</f>
        <v>2796.58480564</v>
      </c>
      <c r="S93" s="150"/>
      <c r="T93" s="152">
        <f>T94+T163+T219+T222+T308+T323</f>
        <v>1726.1766000000002</v>
      </c>
      <c r="AR93" s="153" t="s">
        <v>87</v>
      </c>
      <c r="AT93" s="154" t="s">
        <v>78</v>
      </c>
      <c r="AU93" s="154" t="s">
        <v>79</v>
      </c>
      <c r="AY93" s="153" t="s">
        <v>142</v>
      </c>
      <c r="BK93" s="155">
        <f>BK94+BK163+BK219+BK222+BK308+BK323</f>
        <v>4551791.95</v>
      </c>
    </row>
    <row r="94" spans="2:65" s="10" customFormat="1" ht="22.9" customHeight="1">
      <c r="B94" s="143"/>
      <c r="C94" s="144"/>
      <c r="D94" s="145" t="s">
        <v>78</v>
      </c>
      <c r="E94" s="156" t="s">
        <v>87</v>
      </c>
      <c r="F94" s="156" t="s">
        <v>311</v>
      </c>
      <c r="G94" s="144"/>
      <c r="H94" s="144"/>
      <c r="I94" s="144"/>
      <c r="J94" s="157">
        <f>BK94</f>
        <v>1227216.6199999999</v>
      </c>
      <c r="K94" s="144"/>
      <c r="L94" s="148"/>
      <c r="M94" s="149"/>
      <c r="N94" s="150"/>
      <c r="O94" s="150"/>
      <c r="P94" s="151">
        <f>P95+SUM(P96:P135)+P150</f>
        <v>1122.387708</v>
      </c>
      <c r="Q94" s="150"/>
      <c r="R94" s="151">
        <f>R95+SUM(R96:R135)+R150</f>
        <v>46.542760000000001</v>
      </c>
      <c r="S94" s="150"/>
      <c r="T94" s="152">
        <f>T95+SUM(T96:T135)+T150</f>
        <v>985.94600000000003</v>
      </c>
      <c r="AR94" s="153" t="s">
        <v>87</v>
      </c>
      <c r="AT94" s="154" t="s">
        <v>78</v>
      </c>
      <c r="AU94" s="154" t="s">
        <v>87</v>
      </c>
      <c r="AY94" s="153" t="s">
        <v>142</v>
      </c>
      <c r="BK94" s="155">
        <f>BK95+SUM(BK96:BK135)+BK150</f>
        <v>1227216.6199999999</v>
      </c>
    </row>
    <row r="95" spans="2:65" s="1" customFormat="1" ht="16.5" customHeight="1">
      <c r="B95" s="30"/>
      <c r="C95" s="158" t="s">
        <v>87</v>
      </c>
      <c r="D95" s="158" t="s">
        <v>145</v>
      </c>
      <c r="E95" s="159" t="s">
        <v>868</v>
      </c>
      <c r="F95" s="160" t="s">
        <v>869</v>
      </c>
      <c r="G95" s="161" t="s">
        <v>314</v>
      </c>
      <c r="H95" s="162">
        <v>196.82400000000001</v>
      </c>
      <c r="I95" s="163">
        <v>398</v>
      </c>
      <c r="J95" s="163">
        <f>ROUND(I95*H95,2)</f>
        <v>78335.95</v>
      </c>
      <c r="K95" s="160" t="s">
        <v>149</v>
      </c>
      <c r="L95" s="34"/>
      <c r="M95" s="56" t="s">
        <v>35</v>
      </c>
      <c r="N95" s="164" t="s">
        <v>50</v>
      </c>
      <c r="O95" s="165">
        <v>1.548</v>
      </c>
      <c r="P95" s="165">
        <f>O95*H95</f>
        <v>304.68355200000002</v>
      </c>
      <c r="Q95" s="165">
        <v>0</v>
      </c>
      <c r="R95" s="165">
        <f>Q95*H95</f>
        <v>0</v>
      </c>
      <c r="S95" s="165">
        <v>0</v>
      </c>
      <c r="T95" s="166">
        <f>S95*H95</f>
        <v>0</v>
      </c>
      <c r="AR95" s="15" t="s">
        <v>162</v>
      </c>
      <c r="AT95" s="15" t="s">
        <v>145</v>
      </c>
      <c r="AU95" s="15" t="s">
        <v>89</v>
      </c>
      <c r="AY95" s="15" t="s">
        <v>142</v>
      </c>
      <c r="BE95" s="167">
        <f>IF(N95="základní",J95,0)</f>
        <v>78335.95</v>
      </c>
      <c r="BF95" s="167">
        <f>IF(N95="snížená",J95,0)</f>
        <v>0</v>
      </c>
      <c r="BG95" s="167">
        <f>IF(N95="zákl. přenesená",J95,0)</f>
        <v>0</v>
      </c>
      <c r="BH95" s="167">
        <f>IF(N95="sníž. přenesená",J95,0)</f>
        <v>0</v>
      </c>
      <c r="BI95" s="167">
        <f>IF(N95="nulová",J95,0)</f>
        <v>0</v>
      </c>
      <c r="BJ95" s="15" t="s">
        <v>87</v>
      </c>
      <c r="BK95" s="167">
        <f>ROUND(I95*H95,2)</f>
        <v>78335.95</v>
      </c>
      <c r="BL95" s="15" t="s">
        <v>162</v>
      </c>
      <c r="BM95" s="15" t="s">
        <v>870</v>
      </c>
    </row>
    <row r="96" spans="2:65" s="11" customFormat="1" ht="11.25">
      <c r="B96" s="168"/>
      <c r="C96" s="169"/>
      <c r="D96" s="170" t="s">
        <v>155</v>
      </c>
      <c r="E96" s="171" t="s">
        <v>35</v>
      </c>
      <c r="F96" s="172" t="s">
        <v>871</v>
      </c>
      <c r="G96" s="169"/>
      <c r="H96" s="173">
        <v>196.82400000000001</v>
      </c>
      <c r="I96" s="169"/>
      <c r="J96" s="169"/>
      <c r="K96" s="169"/>
      <c r="L96" s="174"/>
      <c r="M96" s="175"/>
      <c r="N96" s="176"/>
      <c r="O96" s="176"/>
      <c r="P96" s="176"/>
      <c r="Q96" s="176"/>
      <c r="R96" s="176"/>
      <c r="S96" s="176"/>
      <c r="T96" s="177"/>
      <c r="AT96" s="178" t="s">
        <v>155</v>
      </c>
      <c r="AU96" s="178" t="s">
        <v>89</v>
      </c>
      <c r="AV96" s="11" t="s">
        <v>89</v>
      </c>
      <c r="AW96" s="11" t="s">
        <v>41</v>
      </c>
      <c r="AX96" s="11" t="s">
        <v>79</v>
      </c>
      <c r="AY96" s="178" t="s">
        <v>142</v>
      </c>
    </row>
    <row r="97" spans="2:65" s="1" customFormat="1" ht="22.5" customHeight="1">
      <c r="B97" s="30"/>
      <c r="C97" s="158" t="s">
        <v>89</v>
      </c>
      <c r="D97" s="158" t="s">
        <v>145</v>
      </c>
      <c r="E97" s="159" t="s">
        <v>872</v>
      </c>
      <c r="F97" s="160" t="s">
        <v>873</v>
      </c>
      <c r="G97" s="161" t="s">
        <v>314</v>
      </c>
      <c r="H97" s="162">
        <v>945.16</v>
      </c>
      <c r="I97" s="163">
        <v>162</v>
      </c>
      <c r="J97" s="163">
        <f>ROUND(I97*H97,2)</f>
        <v>153115.92000000001</v>
      </c>
      <c r="K97" s="160" t="s">
        <v>149</v>
      </c>
      <c r="L97" s="34"/>
      <c r="M97" s="56" t="s">
        <v>35</v>
      </c>
      <c r="N97" s="164" t="s">
        <v>50</v>
      </c>
      <c r="O97" s="165">
        <v>0.29399999999999998</v>
      </c>
      <c r="P97" s="165">
        <f>O97*H97</f>
        <v>277.87703999999997</v>
      </c>
      <c r="Q97" s="165">
        <v>0</v>
      </c>
      <c r="R97" s="165">
        <f>Q97*H97</f>
        <v>0</v>
      </c>
      <c r="S97" s="165">
        <v>1</v>
      </c>
      <c r="T97" s="166">
        <f>S97*H97</f>
        <v>945.16</v>
      </c>
      <c r="AR97" s="15" t="s">
        <v>162</v>
      </c>
      <c r="AT97" s="15" t="s">
        <v>145</v>
      </c>
      <c r="AU97" s="15" t="s">
        <v>89</v>
      </c>
      <c r="AY97" s="15" t="s">
        <v>142</v>
      </c>
      <c r="BE97" s="167">
        <f>IF(N97="základní",J97,0)</f>
        <v>153115.92000000001</v>
      </c>
      <c r="BF97" s="167">
        <f>IF(N97="snížená",J97,0)</f>
        <v>0</v>
      </c>
      <c r="BG97" s="167">
        <f>IF(N97="zákl. přenesená",J97,0)</f>
        <v>0</v>
      </c>
      <c r="BH97" s="167">
        <f>IF(N97="sníž. přenesená",J97,0)</f>
        <v>0</v>
      </c>
      <c r="BI97" s="167">
        <f>IF(N97="nulová",J97,0)</f>
        <v>0</v>
      </c>
      <c r="BJ97" s="15" t="s">
        <v>87</v>
      </c>
      <c r="BK97" s="167">
        <f>ROUND(I97*H97,2)</f>
        <v>153115.92000000001</v>
      </c>
      <c r="BL97" s="15" t="s">
        <v>162</v>
      </c>
      <c r="BM97" s="15" t="s">
        <v>874</v>
      </c>
    </row>
    <row r="98" spans="2:65" s="11" customFormat="1" ht="11.25">
      <c r="B98" s="168"/>
      <c r="C98" s="169"/>
      <c r="D98" s="170" t="s">
        <v>155</v>
      </c>
      <c r="E98" s="171" t="s">
        <v>35</v>
      </c>
      <c r="F98" s="172" t="s">
        <v>875</v>
      </c>
      <c r="G98" s="169"/>
      <c r="H98" s="173">
        <v>818.76</v>
      </c>
      <c r="I98" s="169"/>
      <c r="J98" s="169"/>
      <c r="K98" s="169"/>
      <c r="L98" s="174"/>
      <c r="M98" s="175"/>
      <c r="N98" s="176"/>
      <c r="O98" s="176"/>
      <c r="P98" s="176"/>
      <c r="Q98" s="176"/>
      <c r="R98" s="176"/>
      <c r="S98" s="176"/>
      <c r="T98" s="177"/>
      <c r="AT98" s="178" t="s">
        <v>155</v>
      </c>
      <c r="AU98" s="178" t="s">
        <v>89</v>
      </c>
      <c r="AV98" s="11" t="s">
        <v>89</v>
      </c>
      <c r="AW98" s="11" t="s">
        <v>41</v>
      </c>
      <c r="AX98" s="11" t="s">
        <v>79</v>
      </c>
      <c r="AY98" s="178" t="s">
        <v>142</v>
      </c>
    </row>
    <row r="99" spans="2:65" s="11" customFormat="1" ht="11.25">
      <c r="B99" s="168"/>
      <c r="C99" s="169"/>
      <c r="D99" s="170" t="s">
        <v>155</v>
      </c>
      <c r="E99" s="171" t="s">
        <v>35</v>
      </c>
      <c r="F99" s="172" t="s">
        <v>876</v>
      </c>
      <c r="G99" s="169"/>
      <c r="H99" s="173">
        <v>30.8</v>
      </c>
      <c r="I99" s="169"/>
      <c r="J99" s="169"/>
      <c r="K99" s="169"/>
      <c r="L99" s="174"/>
      <c r="M99" s="175"/>
      <c r="N99" s="176"/>
      <c r="O99" s="176"/>
      <c r="P99" s="176"/>
      <c r="Q99" s="176"/>
      <c r="R99" s="176"/>
      <c r="S99" s="176"/>
      <c r="T99" s="177"/>
      <c r="AT99" s="178" t="s">
        <v>155</v>
      </c>
      <c r="AU99" s="178" t="s">
        <v>89</v>
      </c>
      <c r="AV99" s="11" t="s">
        <v>89</v>
      </c>
      <c r="AW99" s="11" t="s">
        <v>41</v>
      </c>
      <c r="AX99" s="11" t="s">
        <v>79</v>
      </c>
      <c r="AY99" s="178" t="s">
        <v>142</v>
      </c>
    </row>
    <row r="100" spans="2:65" s="11" customFormat="1" ht="11.25">
      <c r="B100" s="168"/>
      <c r="C100" s="169"/>
      <c r="D100" s="170" t="s">
        <v>155</v>
      </c>
      <c r="E100" s="171" t="s">
        <v>35</v>
      </c>
      <c r="F100" s="172" t="s">
        <v>877</v>
      </c>
      <c r="G100" s="169"/>
      <c r="H100" s="173">
        <v>-320.5</v>
      </c>
      <c r="I100" s="169"/>
      <c r="J100" s="169"/>
      <c r="K100" s="169"/>
      <c r="L100" s="174"/>
      <c r="M100" s="175"/>
      <c r="N100" s="176"/>
      <c r="O100" s="176"/>
      <c r="P100" s="176"/>
      <c r="Q100" s="176"/>
      <c r="R100" s="176"/>
      <c r="S100" s="176"/>
      <c r="T100" s="177"/>
      <c r="AT100" s="178" t="s">
        <v>155</v>
      </c>
      <c r="AU100" s="178" t="s">
        <v>89</v>
      </c>
      <c r="AV100" s="11" t="s">
        <v>89</v>
      </c>
      <c r="AW100" s="11" t="s">
        <v>41</v>
      </c>
      <c r="AX100" s="11" t="s">
        <v>79</v>
      </c>
      <c r="AY100" s="178" t="s">
        <v>142</v>
      </c>
    </row>
    <row r="101" spans="2:65" s="11" customFormat="1" ht="11.25">
      <c r="B101" s="168"/>
      <c r="C101" s="169"/>
      <c r="D101" s="170" t="s">
        <v>155</v>
      </c>
      <c r="E101" s="171" t="s">
        <v>35</v>
      </c>
      <c r="F101" s="172" t="s">
        <v>878</v>
      </c>
      <c r="G101" s="169"/>
      <c r="H101" s="173">
        <v>416.1</v>
      </c>
      <c r="I101" s="169"/>
      <c r="J101" s="169"/>
      <c r="K101" s="169"/>
      <c r="L101" s="174"/>
      <c r="M101" s="175"/>
      <c r="N101" s="176"/>
      <c r="O101" s="176"/>
      <c r="P101" s="176"/>
      <c r="Q101" s="176"/>
      <c r="R101" s="176"/>
      <c r="S101" s="176"/>
      <c r="T101" s="177"/>
      <c r="AT101" s="178" t="s">
        <v>155</v>
      </c>
      <c r="AU101" s="178" t="s">
        <v>89</v>
      </c>
      <c r="AV101" s="11" t="s">
        <v>89</v>
      </c>
      <c r="AW101" s="11" t="s">
        <v>41</v>
      </c>
      <c r="AX101" s="11" t="s">
        <v>79</v>
      </c>
      <c r="AY101" s="178" t="s">
        <v>142</v>
      </c>
    </row>
    <row r="102" spans="2:65" s="1" customFormat="1" ht="22.5" customHeight="1">
      <c r="B102" s="30"/>
      <c r="C102" s="158" t="s">
        <v>157</v>
      </c>
      <c r="D102" s="158" t="s">
        <v>145</v>
      </c>
      <c r="E102" s="159" t="s">
        <v>320</v>
      </c>
      <c r="F102" s="160" t="s">
        <v>321</v>
      </c>
      <c r="G102" s="161" t="s">
        <v>314</v>
      </c>
      <c r="H102" s="162">
        <v>38.96</v>
      </c>
      <c r="I102" s="163">
        <v>1690</v>
      </c>
      <c r="J102" s="163">
        <f>ROUND(I102*H102,2)</f>
        <v>65842.399999999994</v>
      </c>
      <c r="K102" s="160" t="s">
        <v>149</v>
      </c>
      <c r="L102" s="34"/>
      <c r="M102" s="56" t="s">
        <v>35</v>
      </c>
      <c r="N102" s="164" t="s">
        <v>50</v>
      </c>
      <c r="O102" s="165">
        <v>3.9369999999999998</v>
      </c>
      <c r="P102" s="165">
        <f>O102*H102</f>
        <v>153.38551999999999</v>
      </c>
      <c r="Q102" s="165">
        <v>0</v>
      </c>
      <c r="R102" s="165">
        <f>Q102*H102</f>
        <v>0</v>
      </c>
      <c r="S102" s="165">
        <v>1</v>
      </c>
      <c r="T102" s="166">
        <f>S102*H102</f>
        <v>38.96</v>
      </c>
      <c r="AR102" s="15" t="s">
        <v>162</v>
      </c>
      <c r="AT102" s="15" t="s">
        <v>145</v>
      </c>
      <c r="AU102" s="15" t="s">
        <v>89</v>
      </c>
      <c r="AY102" s="15" t="s">
        <v>142</v>
      </c>
      <c r="BE102" s="167">
        <f>IF(N102="základní",J102,0)</f>
        <v>65842.399999999994</v>
      </c>
      <c r="BF102" s="167">
        <f>IF(N102="snížená",J102,0)</f>
        <v>0</v>
      </c>
      <c r="BG102" s="167">
        <f>IF(N102="zákl. přenesená",J102,0)</f>
        <v>0</v>
      </c>
      <c r="BH102" s="167">
        <f>IF(N102="sníž. přenesená",J102,0)</f>
        <v>0</v>
      </c>
      <c r="BI102" s="167">
        <f>IF(N102="nulová",J102,0)</f>
        <v>0</v>
      </c>
      <c r="BJ102" s="15" t="s">
        <v>87</v>
      </c>
      <c r="BK102" s="167">
        <f>ROUND(I102*H102,2)</f>
        <v>65842.399999999994</v>
      </c>
      <c r="BL102" s="15" t="s">
        <v>162</v>
      </c>
      <c r="BM102" s="15" t="s">
        <v>879</v>
      </c>
    </row>
    <row r="103" spans="2:65" s="11" customFormat="1" ht="11.25">
      <c r="B103" s="168"/>
      <c r="C103" s="169"/>
      <c r="D103" s="170" t="s">
        <v>155</v>
      </c>
      <c r="E103" s="171" t="s">
        <v>35</v>
      </c>
      <c r="F103" s="172" t="s">
        <v>880</v>
      </c>
      <c r="G103" s="169"/>
      <c r="H103" s="173">
        <v>16.96</v>
      </c>
      <c r="I103" s="169"/>
      <c r="J103" s="169"/>
      <c r="K103" s="169"/>
      <c r="L103" s="174"/>
      <c r="M103" s="175"/>
      <c r="N103" s="176"/>
      <c r="O103" s="176"/>
      <c r="P103" s="176"/>
      <c r="Q103" s="176"/>
      <c r="R103" s="176"/>
      <c r="S103" s="176"/>
      <c r="T103" s="177"/>
      <c r="AT103" s="178" t="s">
        <v>155</v>
      </c>
      <c r="AU103" s="178" t="s">
        <v>89</v>
      </c>
      <c r="AV103" s="11" t="s">
        <v>89</v>
      </c>
      <c r="AW103" s="11" t="s">
        <v>41</v>
      </c>
      <c r="AX103" s="11" t="s">
        <v>79</v>
      </c>
      <c r="AY103" s="178" t="s">
        <v>142</v>
      </c>
    </row>
    <row r="104" spans="2:65" s="11" customFormat="1" ht="11.25">
      <c r="B104" s="168"/>
      <c r="C104" s="169"/>
      <c r="D104" s="170" t="s">
        <v>155</v>
      </c>
      <c r="E104" s="171" t="s">
        <v>35</v>
      </c>
      <c r="F104" s="172" t="s">
        <v>881</v>
      </c>
      <c r="G104" s="169"/>
      <c r="H104" s="173">
        <v>10.5</v>
      </c>
      <c r="I104" s="169"/>
      <c r="J104" s="169"/>
      <c r="K104" s="169"/>
      <c r="L104" s="174"/>
      <c r="M104" s="175"/>
      <c r="N104" s="176"/>
      <c r="O104" s="176"/>
      <c r="P104" s="176"/>
      <c r="Q104" s="176"/>
      <c r="R104" s="176"/>
      <c r="S104" s="176"/>
      <c r="T104" s="177"/>
      <c r="AT104" s="178" t="s">
        <v>155</v>
      </c>
      <c r="AU104" s="178" t="s">
        <v>89</v>
      </c>
      <c r="AV104" s="11" t="s">
        <v>89</v>
      </c>
      <c r="AW104" s="11" t="s">
        <v>41</v>
      </c>
      <c r="AX104" s="11" t="s">
        <v>79</v>
      </c>
      <c r="AY104" s="178" t="s">
        <v>142</v>
      </c>
    </row>
    <row r="105" spans="2:65" s="11" customFormat="1" ht="11.25">
      <c r="B105" s="168"/>
      <c r="C105" s="169"/>
      <c r="D105" s="170" t="s">
        <v>155</v>
      </c>
      <c r="E105" s="171" t="s">
        <v>35</v>
      </c>
      <c r="F105" s="172" t="s">
        <v>882</v>
      </c>
      <c r="G105" s="169"/>
      <c r="H105" s="173">
        <v>11.5</v>
      </c>
      <c r="I105" s="169"/>
      <c r="J105" s="169"/>
      <c r="K105" s="169"/>
      <c r="L105" s="174"/>
      <c r="M105" s="175"/>
      <c r="N105" s="176"/>
      <c r="O105" s="176"/>
      <c r="P105" s="176"/>
      <c r="Q105" s="176"/>
      <c r="R105" s="176"/>
      <c r="S105" s="176"/>
      <c r="T105" s="177"/>
      <c r="AT105" s="178" t="s">
        <v>155</v>
      </c>
      <c r="AU105" s="178" t="s">
        <v>89</v>
      </c>
      <c r="AV105" s="11" t="s">
        <v>89</v>
      </c>
      <c r="AW105" s="11" t="s">
        <v>41</v>
      </c>
      <c r="AX105" s="11" t="s">
        <v>79</v>
      </c>
      <c r="AY105" s="178" t="s">
        <v>142</v>
      </c>
    </row>
    <row r="106" spans="2:65" s="1" customFormat="1" ht="22.5" customHeight="1">
      <c r="B106" s="30"/>
      <c r="C106" s="158" t="s">
        <v>162</v>
      </c>
      <c r="D106" s="158" t="s">
        <v>145</v>
      </c>
      <c r="E106" s="159" t="s">
        <v>883</v>
      </c>
      <c r="F106" s="160" t="s">
        <v>884</v>
      </c>
      <c r="G106" s="161" t="s">
        <v>314</v>
      </c>
      <c r="H106" s="162">
        <v>0.216</v>
      </c>
      <c r="I106" s="163">
        <v>752</v>
      </c>
      <c r="J106" s="163">
        <f>ROUND(I106*H106,2)</f>
        <v>162.43</v>
      </c>
      <c r="K106" s="160" t="s">
        <v>885</v>
      </c>
      <c r="L106" s="34"/>
      <c r="M106" s="56" t="s">
        <v>35</v>
      </c>
      <c r="N106" s="164" t="s">
        <v>50</v>
      </c>
      <c r="O106" s="165">
        <v>2.948</v>
      </c>
      <c r="P106" s="165">
        <f>O106*H106</f>
        <v>0.636768</v>
      </c>
      <c r="Q106" s="165">
        <v>0</v>
      </c>
      <c r="R106" s="165">
        <f>Q106*H106</f>
        <v>0</v>
      </c>
      <c r="S106" s="165">
        <v>1</v>
      </c>
      <c r="T106" s="166">
        <f>S106*H106</f>
        <v>0.216</v>
      </c>
      <c r="AR106" s="15" t="s">
        <v>162</v>
      </c>
      <c r="AT106" s="15" t="s">
        <v>145</v>
      </c>
      <c r="AU106" s="15" t="s">
        <v>89</v>
      </c>
      <c r="AY106" s="15" t="s">
        <v>142</v>
      </c>
      <c r="BE106" s="167">
        <f>IF(N106="základní",J106,0)</f>
        <v>162.43</v>
      </c>
      <c r="BF106" s="167">
        <f>IF(N106="snížená",J106,0)</f>
        <v>0</v>
      </c>
      <c r="BG106" s="167">
        <f>IF(N106="zákl. přenesená",J106,0)</f>
        <v>0</v>
      </c>
      <c r="BH106" s="167">
        <f>IF(N106="sníž. přenesená",J106,0)</f>
        <v>0</v>
      </c>
      <c r="BI106" s="167">
        <f>IF(N106="nulová",J106,0)</f>
        <v>0</v>
      </c>
      <c r="BJ106" s="15" t="s">
        <v>87</v>
      </c>
      <c r="BK106" s="167">
        <f>ROUND(I106*H106,2)</f>
        <v>162.43</v>
      </c>
      <c r="BL106" s="15" t="s">
        <v>162</v>
      </c>
      <c r="BM106" s="15" t="s">
        <v>886</v>
      </c>
    </row>
    <row r="107" spans="2:65" s="11" customFormat="1" ht="11.25">
      <c r="B107" s="168"/>
      <c r="C107" s="169"/>
      <c r="D107" s="170" t="s">
        <v>155</v>
      </c>
      <c r="E107" s="171" t="s">
        <v>35</v>
      </c>
      <c r="F107" s="172" t="s">
        <v>887</v>
      </c>
      <c r="G107" s="169"/>
      <c r="H107" s="173">
        <v>0.216</v>
      </c>
      <c r="I107" s="169"/>
      <c r="J107" s="169"/>
      <c r="K107" s="169"/>
      <c r="L107" s="174"/>
      <c r="M107" s="175"/>
      <c r="N107" s="176"/>
      <c r="O107" s="176"/>
      <c r="P107" s="176"/>
      <c r="Q107" s="176"/>
      <c r="R107" s="176"/>
      <c r="S107" s="176"/>
      <c r="T107" s="177"/>
      <c r="AT107" s="178" t="s">
        <v>155</v>
      </c>
      <c r="AU107" s="178" t="s">
        <v>89</v>
      </c>
      <c r="AV107" s="11" t="s">
        <v>89</v>
      </c>
      <c r="AW107" s="11" t="s">
        <v>41</v>
      </c>
      <c r="AX107" s="11" t="s">
        <v>79</v>
      </c>
      <c r="AY107" s="178" t="s">
        <v>142</v>
      </c>
    </row>
    <row r="108" spans="2:65" s="1" customFormat="1" ht="22.5" customHeight="1">
      <c r="B108" s="30"/>
      <c r="C108" s="158" t="s">
        <v>141</v>
      </c>
      <c r="D108" s="158" t="s">
        <v>145</v>
      </c>
      <c r="E108" s="159" t="s">
        <v>333</v>
      </c>
      <c r="F108" s="160" t="s">
        <v>334</v>
      </c>
      <c r="G108" s="161" t="s">
        <v>314</v>
      </c>
      <c r="H108" s="162">
        <v>985.94600000000003</v>
      </c>
      <c r="I108" s="163">
        <v>262</v>
      </c>
      <c r="J108" s="163">
        <f>ROUND(I108*H108,2)</f>
        <v>258317.85</v>
      </c>
      <c r="K108" s="160" t="s">
        <v>149</v>
      </c>
      <c r="L108" s="34"/>
      <c r="M108" s="56" t="s">
        <v>35</v>
      </c>
      <c r="N108" s="164" t="s">
        <v>50</v>
      </c>
      <c r="O108" s="165">
        <v>8.3000000000000004E-2</v>
      </c>
      <c r="P108" s="165">
        <f>O108*H108</f>
        <v>81.833518000000012</v>
      </c>
      <c r="Q108" s="165">
        <v>0</v>
      </c>
      <c r="R108" s="165">
        <f>Q108*H108</f>
        <v>0</v>
      </c>
      <c r="S108" s="165">
        <v>0</v>
      </c>
      <c r="T108" s="166">
        <f>S108*H108</f>
        <v>0</v>
      </c>
      <c r="AR108" s="15" t="s">
        <v>162</v>
      </c>
      <c r="AT108" s="15" t="s">
        <v>145</v>
      </c>
      <c r="AU108" s="15" t="s">
        <v>89</v>
      </c>
      <c r="AY108" s="15" t="s">
        <v>142</v>
      </c>
      <c r="BE108" s="167">
        <f>IF(N108="základní",J108,0)</f>
        <v>258317.85</v>
      </c>
      <c r="BF108" s="167">
        <f>IF(N108="snížená",J108,0)</f>
        <v>0</v>
      </c>
      <c r="BG108" s="167">
        <f>IF(N108="zákl. přenesená",J108,0)</f>
        <v>0</v>
      </c>
      <c r="BH108" s="167">
        <f>IF(N108="sníž. přenesená",J108,0)</f>
        <v>0</v>
      </c>
      <c r="BI108" s="167">
        <f>IF(N108="nulová",J108,0)</f>
        <v>0</v>
      </c>
      <c r="BJ108" s="15" t="s">
        <v>87</v>
      </c>
      <c r="BK108" s="167">
        <f>ROUND(I108*H108,2)</f>
        <v>258317.85</v>
      </c>
      <c r="BL108" s="15" t="s">
        <v>162</v>
      </c>
      <c r="BM108" s="15" t="s">
        <v>888</v>
      </c>
    </row>
    <row r="109" spans="2:65" s="1" customFormat="1" ht="19.5">
      <c r="B109" s="30"/>
      <c r="C109" s="31"/>
      <c r="D109" s="170" t="s">
        <v>216</v>
      </c>
      <c r="E109" s="31"/>
      <c r="F109" s="179" t="s">
        <v>889</v>
      </c>
      <c r="G109" s="31"/>
      <c r="H109" s="31"/>
      <c r="I109" s="31"/>
      <c r="J109" s="31"/>
      <c r="K109" s="31"/>
      <c r="L109" s="34"/>
      <c r="M109" s="180"/>
      <c r="N109" s="57"/>
      <c r="O109" s="57"/>
      <c r="P109" s="57"/>
      <c r="Q109" s="57"/>
      <c r="R109" s="57"/>
      <c r="S109" s="57"/>
      <c r="T109" s="58"/>
      <c r="AT109" s="15" t="s">
        <v>216</v>
      </c>
      <c r="AU109" s="15" t="s">
        <v>89</v>
      </c>
    </row>
    <row r="110" spans="2:65" s="1" customFormat="1" ht="22.5" customHeight="1">
      <c r="B110" s="30"/>
      <c r="C110" s="158" t="s">
        <v>173</v>
      </c>
      <c r="D110" s="158" t="s">
        <v>145</v>
      </c>
      <c r="E110" s="159" t="s">
        <v>337</v>
      </c>
      <c r="F110" s="160" t="s">
        <v>338</v>
      </c>
      <c r="G110" s="161" t="s">
        <v>314</v>
      </c>
      <c r="H110" s="162">
        <v>9859.4599999999991</v>
      </c>
      <c r="I110" s="163">
        <v>26</v>
      </c>
      <c r="J110" s="163">
        <f>ROUND(I110*H110,2)</f>
        <v>256345.96</v>
      </c>
      <c r="K110" s="160" t="s">
        <v>149</v>
      </c>
      <c r="L110" s="34"/>
      <c r="M110" s="56" t="s">
        <v>35</v>
      </c>
      <c r="N110" s="164" t="s">
        <v>50</v>
      </c>
      <c r="O110" s="165">
        <v>5.0000000000000001E-3</v>
      </c>
      <c r="P110" s="165">
        <f>O110*H110</f>
        <v>49.2973</v>
      </c>
      <c r="Q110" s="165">
        <v>0</v>
      </c>
      <c r="R110" s="165">
        <f>Q110*H110</f>
        <v>0</v>
      </c>
      <c r="S110" s="165">
        <v>0</v>
      </c>
      <c r="T110" s="166">
        <f>S110*H110</f>
        <v>0</v>
      </c>
      <c r="AR110" s="15" t="s">
        <v>162</v>
      </c>
      <c r="AT110" s="15" t="s">
        <v>145</v>
      </c>
      <c r="AU110" s="15" t="s">
        <v>89</v>
      </c>
      <c r="AY110" s="15" t="s">
        <v>142</v>
      </c>
      <c r="BE110" s="167">
        <f>IF(N110="základní",J110,0)</f>
        <v>256345.96</v>
      </c>
      <c r="BF110" s="167">
        <f>IF(N110="snížená",J110,0)</f>
        <v>0</v>
      </c>
      <c r="BG110" s="167">
        <f>IF(N110="zákl. přenesená",J110,0)</f>
        <v>0</v>
      </c>
      <c r="BH110" s="167">
        <f>IF(N110="sníž. přenesená",J110,0)</f>
        <v>0</v>
      </c>
      <c r="BI110" s="167">
        <f>IF(N110="nulová",J110,0)</f>
        <v>0</v>
      </c>
      <c r="BJ110" s="15" t="s">
        <v>87</v>
      </c>
      <c r="BK110" s="167">
        <f>ROUND(I110*H110,2)</f>
        <v>256345.96</v>
      </c>
      <c r="BL110" s="15" t="s">
        <v>162</v>
      </c>
      <c r="BM110" s="15" t="s">
        <v>890</v>
      </c>
    </row>
    <row r="111" spans="2:65" s="11" customFormat="1" ht="11.25">
      <c r="B111" s="168"/>
      <c r="C111" s="169"/>
      <c r="D111" s="170" t="s">
        <v>155</v>
      </c>
      <c r="E111" s="169"/>
      <c r="F111" s="172" t="s">
        <v>891</v>
      </c>
      <c r="G111" s="169"/>
      <c r="H111" s="173">
        <v>9859.4599999999991</v>
      </c>
      <c r="I111" s="169"/>
      <c r="J111" s="169"/>
      <c r="K111" s="169"/>
      <c r="L111" s="174"/>
      <c r="M111" s="175"/>
      <c r="N111" s="176"/>
      <c r="O111" s="176"/>
      <c r="P111" s="176"/>
      <c r="Q111" s="176"/>
      <c r="R111" s="176"/>
      <c r="S111" s="176"/>
      <c r="T111" s="177"/>
      <c r="AT111" s="178" t="s">
        <v>155</v>
      </c>
      <c r="AU111" s="178" t="s">
        <v>89</v>
      </c>
      <c r="AV111" s="11" t="s">
        <v>89</v>
      </c>
      <c r="AW111" s="11" t="s">
        <v>4</v>
      </c>
      <c r="AX111" s="11" t="s">
        <v>87</v>
      </c>
      <c r="AY111" s="178" t="s">
        <v>142</v>
      </c>
    </row>
    <row r="112" spans="2:65" s="1" customFormat="1" ht="22.5" customHeight="1">
      <c r="B112" s="30"/>
      <c r="C112" s="158" t="s">
        <v>180</v>
      </c>
      <c r="D112" s="158" t="s">
        <v>145</v>
      </c>
      <c r="E112" s="159" t="s">
        <v>341</v>
      </c>
      <c r="F112" s="160" t="s">
        <v>342</v>
      </c>
      <c r="G112" s="161" t="s">
        <v>314</v>
      </c>
      <c r="H112" s="162">
        <v>985.94600000000003</v>
      </c>
      <c r="I112" s="163">
        <v>22</v>
      </c>
      <c r="J112" s="163">
        <f>ROUND(I112*H112,2)</f>
        <v>21690.81</v>
      </c>
      <c r="K112" s="160" t="s">
        <v>149</v>
      </c>
      <c r="L112" s="34"/>
      <c r="M112" s="56" t="s">
        <v>35</v>
      </c>
      <c r="N112" s="164" t="s">
        <v>50</v>
      </c>
      <c r="O112" s="165">
        <v>3.1E-2</v>
      </c>
      <c r="P112" s="165">
        <f>O112*H112</f>
        <v>30.564326000000001</v>
      </c>
      <c r="Q112" s="165">
        <v>0</v>
      </c>
      <c r="R112" s="165">
        <f>Q112*H112</f>
        <v>0</v>
      </c>
      <c r="S112" s="165">
        <v>0</v>
      </c>
      <c r="T112" s="166">
        <f>S112*H112</f>
        <v>0</v>
      </c>
      <c r="AR112" s="15" t="s">
        <v>162</v>
      </c>
      <c r="AT112" s="15" t="s">
        <v>145</v>
      </c>
      <c r="AU112" s="15" t="s">
        <v>89</v>
      </c>
      <c r="AY112" s="15" t="s">
        <v>142</v>
      </c>
      <c r="BE112" s="167">
        <f>IF(N112="základní",J112,0)</f>
        <v>21690.81</v>
      </c>
      <c r="BF112" s="167">
        <f>IF(N112="snížená",J112,0)</f>
        <v>0</v>
      </c>
      <c r="BG112" s="167">
        <f>IF(N112="zákl. přenesená",J112,0)</f>
        <v>0</v>
      </c>
      <c r="BH112" s="167">
        <f>IF(N112="sníž. přenesená",J112,0)</f>
        <v>0</v>
      </c>
      <c r="BI112" s="167">
        <f>IF(N112="nulová",J112,0)</f>
        <v>0</v>
      </c>
      <c r="BJ112" s="15" t="s">
        <v>87</v>
      </c>
      <c r="BK112" s="167">
        <f>ROUND(I112*H112,2)</f>
        <v>21690.81</v>
      </c>
      <c r="BL112" s="15" t="s">
        <v>162</v>
      </c>
      <c r="BM112" s="15" t="s">
        <v>892</v>
      </c>
    </row>
    <row r="113" spans="2:65" s="1" customFormat="1" ht="22.5" customHeight="1">
      <c r="B113" s="30"/>
      <c r="C113" s="158" t="s">
        <v>183</v>
      </c>
      <c r="D113" s="158" t="s">
        <v>145</v>
      </c>
      <c r="E113" s="159" t="s">
        <v>344</v>
      </c>
      <c r="F113" s="160" t="s">
        <v>345</v>
      </c>
      <c r="G113" s="161" t="s">
        <v>346</v>
      </c>
      <c r="H113" s="162">
        <v>1774.703</v>
      </c>
      <c r="I113" s="163">
        <v>140</v>
      </c>
      <c r="J113" s="163">
        <f>ROUND(I113*H113,2)</f>
        <v>248458.42</v>
      </c>
      <c r="K113" s="160" t="s">
        <v>149</v>
      </c>
      <c r="L113" s="34"/>
      <c r="M113" s="56" t="s">
        <v>35</v>
      </c>
      <c r="N113" s="164" t="s">
        <v>50</v>
      </c>
      <c r="O113" s="165">
        <v>0</v>
      </c>
      <c r="P113" s="165">
        <f>O113*H113</f>
        <v>0</v>
      </c>
      <c r="Q113" s="165">
        <v>0</v>
      </c>
      <c r="R113" s="165">
        <f>Q113*H113</f>
        <v>0</v>
      </c>
      <c r="S113" s="165">
        <v>0</v>
      </c>
      <c r="T113" s="166">
        <f>S113*H113</f>
        <v>0</v>
      </c>
      <c r="AR113" s="15" t="s">
        <v>162</v>
      </c>
      <c r="AT113" s="15" t="s">
        <v>145</v>
      </c>
      <c r="AU113" s="15" t="s">
        <v>89</v>
      </c>
      <c r="AY113" s="15" t="s">
        <v>142</v>
      </c>
      <c r="BE113" s="167">
        <f>IF(N113="základní",J113,0)</f>
        <v>248458.42</v>
      </c>
      <c r="BF113" s="167">
        <f>IF(N113="snížená",J113,0)</f>
        <v>0</v>
      </c>
      <c r="BG113" s="167">
        <f>IF(N113="zákl. přenesená",J113,0)</f>
        <v>0</v>
      </c>
      <c r="BH113" s="167">
        <f>IF(N113="sníž. přenesená",J113,0)</f>
        <v>0</v>
      </c>
      <c r="BI113" s="167">
        <f>IF(N113="nulová",J113,0)</f>
        <v>0</v>
      </c>
      <c r="BJ113" s="15" t="s">
        <v>87</v>
      </c>
      <c r="BK113" s="167">
        <f>ROUND(I113*H113,2)</f>
        <v>248458.42</v>
      </c>
      <c r="BL113" s="15" t="s">
        <v>162</v>
      </c>
      <c r="BM113" s="15" t="s">
        <v>893</v>
      </c>
    </row>
    <row r="114" spans="2:65" s="1" customFormat="1" ht="19.5">
      <c r="B114" s="30"/>
      <c r="C114" s="31"/>
      <c r="D114" s="170" t="s">
        <v>216</v>
      </c>
      <c r="E114" s="31"/>
      <c r="F114" s="179" t="s">
        <v>669</v>
      </c>
      <c r="G114" s="31"/>
      <c r="H114" s="31"/>
      <c r="I114" s="31"/>
      <c r="J114" s="31"/>
      <c r="K114" s="31"/>
      <c r="L114" s="34"/>
      <c r="M114" s="180"/>
      <c r="N114" s="57"/>
      <c r="O114" s="57"/>
      <c r="P114" s="57"/>
      <c r="Q114" s="57"/>
      <c r="R114" s="57"/>
      <c r="S114" s="57"/>
      <c r="T114" s="58"/>
      <c r="AT114" s="15" t="s">
        <v>216</v>
      </c>
      <c r="AU114" s="15" t="s">
        <v>89</v>
      </c>
    </row>
    <row r="115" spans="2:65" s="11" customFormat="1" ht="11.25">
      <c r="B115" s="168"/>
      <c r="C115" s="169"/>
      <c r="D115" s="170" t="s">
        <v>155</v>
      </c>
      <c r="E115" s="169"/>
      <c r="F115" s="172" t="s">
        <v>894</v>
      </c>
      <c r="G115" s="169"/>
      <c r="H115" s="173">
        <v>1774.703</v>
      </c>
      <c r="I115" s="169"/>
      <c r="J115" s="169"/>
      <c r="K115" s="169"/>
      <c r="L115" s="174"/>
      <c r="M115" s="175"/>
      <c r="N115" s="176"/>
      <c r="O115" s="176"/>
      <c r="P115" s="176"/>
      <c r="Q115" s="176"/>
      <c r="R115" s="176"/>
      <c r="S115" s="176"/>
      <c r="T115" s="177"/>
      <c r="AT115" s="178" t="s">
        <v>155</v>
      </c>
      <c r="AU115" s="178" t="s">
        <v>89</v>
      </c>
      <c r="AV115" s="11" t="s">
        <v>89</v>
      </c>
      <c r="AW115" s="11" t="s">
        <v>4</v>
      </c>
      <c r="AX115" s="11" t="s">
        <v>87</v>
      </c>
      <c r="AY115" s="178" t="s">
        <v>142</v>
      </c>
    </row>
    <row r="116" spans="2:65" s="1" customFormat="1" ht="16.5" customHeight="1">
      <c r="B116" s="30"/>
      <c r="C116" s="158" t="s">
        <v>190</v>
      </c>
      <c r="D116" s="158" t="s">
        <v>145</v>
      </c>
      <c r="E116" s="159" t="s">
        <v>372</v>
      </c>
      <c r="F116" s="160" t="s">
        <v>373</v>
      </c>
      <c r="G116" s="161" t="s">
        <v>327</v>
      </c>
      <c r="H116" s="162">
        <v>1805.538</v>
      </c>
      <c r="I116" s="163">
        <v>11.4</v>
      </c>
      <c r="J116" s="163">
        <f>ROUND(I116*H116,2)</f>
        <v>20583.13</v>
      </c>
      <c r="K116" s="160" t="s">
        <v>149</v>
      </c>
      <c r="L116" s="34"/>
      <c r="M116" s="56" t="s">
        <v>35</v>
      </c>
      <c r="N116" s="164" t="s">
        <v>50</v>
      </c>
      <c r="O116" s="165">
        <v>1.7999999999999999E-2</v>
      </c>
      <c r="P116" s="165">
        <f>O116*H116</f>
        <v>32.499683999999995</v>
      </c>
      <c r="Q116" s="165">
        <v>0</v>
      </c>
      <c r="R116" s="165">
        <f>Q116*H116</f>
        <v>0</v>
      </c>
      <c r="S116" s="165">
        <v>0</v>
      </c>
      <c r="T116" s="166">
        <f>S116*H116</f>
        <v>0</v>
      </c>
      <c r="AR116" s="15" t="s">
        <v>162</v>
      </c>
      <c r="AT116" s="15" t="s">
        <v>145</v>
      </c>
      <c r="AU116" s="15" t="s">
        <v>89</v>
      </c>
      <c r="AY116" s="15" t="s">
        <v>142</v>
      </c>
      <c r="BE116" s="167">
        <f>IF(N116="základní",J116,0)</f>
        <v>20583.13</v>
      </c>
      <c r="BF116" s="167">
        <f>IF(N116="snížená",J116,0)</f>
        <v>0</v>
      </c>
      <c r="BG116" s="167">
        <f>IF(N116="zákl. přenesená",J116,0)</f>
        <v>0</v>
      </c>
      <c r="BH116" s="167">
        <f>IF(N116="sníž. přenesená",J116,0)</f>
        <v>0</v>
      </c>
      <c r="BI116" s="167">
        <f>IF(N116="nulová",J116,0)</f>
        <v>0</v>
      </c>
      <c r="BJ116" s="15" t="s">
        <v>87</v>
      </c>
      <c r="BK116" s="167">
        <f>ROUND(I116*H116,2)</f>
        <v>20583.13</v>
      </c>
      <c r="BL116" s="15" t="s">
        <v>162</v>
      </c>
      <c r="BM116" s="15" t="s">
        <v>895</v>
      </c>
    </row>
    <row r="117" spans="2:65" s="11" customFormat="1" ht="11.25">
      <c r="B117" s="168"/>
      <c r="C117" s="169"/>
      <c r="D117" s="170" t="s">
        <v>155</v>
      </c>
      <c r="E117" s="171" t="s">
        <v>35</v>
      </c>
      <c r="F117" s="172" t="s">
        <v>896</v>
      </c>
      <c r="G117" s="169"/>
      <c r="H117" s="173">
        <v>216.6</v>
      </c>
      <c r="I117" s="169"/>
      <c r="J117" s="169"/>
      <c r="K117" s="169"/>
      <c r="L117" s="174"/>
      <c r="M117" s="175"/>
      <c r="N117" s="176"/>
      <c r="O117" s="176"/>
      <c r="P117" s="176"/>
      <c r="Q117" s="176"/>
      <c r="R117" s="176"/>
      <c r="S117" s="176"/>
      <c r="T117" s="177"/>
      <c r="AT117" s="178" t="s">
        <v>155</v>
      </c>
      <c r="AU117" s="178" t="s">
        <v>89</v>
      </c>
      <c r="AV117" s="11" t="s">
        <v>89</v>
      </c>
      <c r="AW117" s="11" t="s">
        <v>41</v>
      </c>
      <c r="AX117" s="11" t="s">
        <v>79</v>
      </c>
      <c r="AY117" s="178" t="s">
        <v>142</v>
      </c>
    </row>
    <row r="118" spans="2:65" s="11" customFormat="1" ht="11.25">
      <c r="B118" s="168"/>
      <c r="C118" s="169"/>
      <c r="D118" s="170" t="s">
        <v>155</v>
      </c>
      <c r="E118" s="171" t="s">
        <v>35</v>
      </c>
      <c r="F118" s="172" t="s">
        <v>897</v>
      </c>
      <c r="G118" s="169"/>
      <c r="H118" s="173">
        <v>753</v>
      </c>
      <c r="I118" s="169"/>
      <c r="J118" s="169"/>
      <c r="K118" s="169"/>
      <c r="L118" s="174"/>
      <c r="M118" s="175"/>
      <c r="N118" s="176"/>
      <c r="O118" s="176"/>
      <c r="P118" s="176"/>
      <c r="Q118" s="176"/>
      <c r="R118" s="176"/>
      <c r="S118" s="176"/>
      <c r="T118" s="177"/>
      <c r="AT118" s="178" t="s">
        <v>155</v>
      </c>
      <c r="AU118" s="178" t="s">
        <v>89</v>
      </c>
      <c r="AV118" s="11" t="s">
        <v>89</v>
      </c>
      <c r="AW118" s="11" t="s">
        <v>41</v>
      </c>
      <c r="AX118" s="11" t="s">
        <v>79</v>
      </c>
      <c r="AY118" s="178" t="s">
        <v>142</v>
      </c>
    </row>
    <row r="119" spans="2:65" s="11" customFormat="1" ht="11.25">
      <c r="B119" s="168"/>
      <c r="C119" s="169"/>
      <c r="D119" s="170" t="s">
        <v>155</v>
      </c>
      <c r="E119" s="171" t="s">
        <v>35</v>
      </c>
      <c r="F119" s="172" t="s">
        <v>898</v>
      </c>
      <c r="G119" s="169"/>
      <c r="H119" s="173">
        <v>254</v>
      </c>
      <c r="I119" s="169"/>
      <c r="J119" s="169"/>
      <c r="K119" s="169"/>
      <c r="L119" s="174"/>
      <c r="M119" s="175"/>
      <c r="N119" s="176"/>
      <c r="O119" s="176"/>
      <c r="P119" s="176"/>
      <c r="Q119" s="176"/>
      <c r="R119" s="176"/>
      <c r="S119" s="176"/>
      <c r="T119" s="177"/>
      <c r="AT119" s="178" t="s">
        <v>155</v>
      </c>
      <c r="AU119" s="178" t="s">
        <v>89</v>
      </c>
      <c r="AV119" s="11" t="s">
        <v>89</v>
      </c>
      <c r="AW119" s="11" t="s">
        <v>41</v>
      </c>
      <c r="AX119" s="11" t="s">
        <v>79</v>
      </c>
      <c r="AY119" s="178" t="s">
        <v>142</v>
      </c>
    </row>
    <row r="120" spans="2:65" s="11" customFormat="1" ht="11.25">
      <c r="B120" s="168"/>
      <c r="C120" s="169"/>
      <c r="D120" s="170" t="s">
        <v>155</v>
      </c>
      <c r="E120" s="171" t="s">
        <v>35</v>
      </c>
      <c r="F120" s="172" t="s">
        <v>899</v>
      </c>
      <c r="G120" s="169"/>
      <c r="H120" s="173">
        <v>380</v>
      </c>
      <c r="I120" s="169"/>
      <c r="J120" s="169"/>
      <c r="K120" s="169"/>
      <c r="L120" s="174"/>
      <c r="M120" s="175"/>
      <c r="N120" s="176"/>
      <c r="O120" s="176"/>
      <c r="P120" s="176"/>
      <c r="Q120" s="176"/>
      <c r="R120" s="176"/>
      <c r="S120" s="176"/>
      <c r="T120" s="177"/>
      <c r="AT120" s="178" t="s">
        <v>155</v>
      </c>
      <c r="AU120" s="178" t="s">
        <v>89</v>
      </c>
      <c r="AV120" s="11" t="s">
        <v>89</v>
      </c>
      <c r="AW120" s="11" t="s">
        <v>41</v>
      </c>
      <c r="AX120" s="11" t="s">
        <v>79</v>
      </c>
      <c r="AY120" s="178" t="s">
        <v>142</v>
      </c>
    </row>
    <row r="121" spans="2:65" s="11" customFormat="1" ht="11.25">
      <c r="B121" s="168"/>
      <c r="C121" s="169"/>
      <c r="D121" s="170" t="s">
        <v>155</v>
      </c>
      <c r="E121" s="171" t="s">
        <v>35</v>
      </c>
      <c r="F121" s="172" t="s">
        <v>900</v>
      </c>
      <c r="G121" s="169"/>
      <c r="H121" s="173">
        <v>12</v>
      </c>
      <c r="I121" s="169"/>
      <c r="J121" s="169"/>
      <c r="K121" s="169"/>
      <c r="L121" s="174"/>
      <c r="M121" s="175"/>
      <c r="N121" s="176"/>
      <c r="O121" s="176"/>
      <c r="P121" s="176"/>
      <c r="Q121" s="176"/>
      <c r="R121" s="176"/>
      <c r="S121" s="176"/>
      <c r="T121" s="177"/>
      <c r="AT121" s="178" t="s">
        <v>155</v>
      </c>
      <c r="AU121" s="178" t="s">
        <v>89</v>
      </c>
      <c r="AV121" s="11" t="s">
        <v>89</v>
      </c>
      <c r="AW121" s="11" t="s">
        <v>41</v>
      </c>
      <c r="AX121" s="11" t="s">
        <v>79</v>
      </c>
      <c r="AY121" s="178" t="s">
        <v>142</v>
      </c>
    </row>
    <row r="122" spans="2:65" s="11" customFormat="1" ht="11.25">
      <c r="B122" s="168"/>
      <c r="C122" s="169"/>
      <c r="D122" s="170" t="s">
        <v>155</v>
      </c>
      <c r="E122" s="171" t="s">
        <v>35</v>
      </c>
      <c r="F122" s="172" t="s">
        <v>901</v>
      </c>
      <c r="G122" s="169"/>
      <c r="H122" s="173">
        <v>22</v>
      </c>
      <c r="I122" s="169"/>
      <c r="J122" s="169"/>
      <c r="K122" s="169"/>
      <c r="L122" s="174"/>
      <c r="M122" s="175"/>
      <c r="N122" s="176"/>
      <c r="O122" s="176"/>
      <c r="P122" s="176"/>
      <c r="Q122" s="176"/>
      <c r="R122" s="176"/>
      <c r="S122" s="176"/>
      <c r="T122" s="177"/>
      <c r="AT122" s="178" t="s">
        <v>155</v>
      </c>
      <c r="AU122" s="178" t="s">
        <v>89</v>
      </c>
      <c r="AV122" s="11" t="s">
        <v>89</v>
      </c>
      <c r="AW122" s="11" t="s">
        <v>41</v>
      </c>
      <c r="AX122" s="11" t="s">
        <v>79</v>
      </c>
      <c r="AY122" s="178" t="s">
        <v>142</v>
      </c>
    </row>
    <row r="123" spans="2:65" s="11" customFormat="1" ht="11.25">
      <c r="B123" s="168"/>
      <c r="C123" s="169"/>
      <c r="D123" s="170" t="s">
        <v>155</v>
      </c>
      <c r="E123" s="171" t="s">
        <v>35</v>
      </c>
      <c r="F123" s="172" t="s">
        <v>902</v>
      </c>
      <c r="G123" s="169"/>
      <c r="H123" s="173">
        <v>167.93799999999999</v>
      </c>
      <c r="I123" s="169"/>
      <c r="J123" s="169"/>
      <c r="K123" s="169"/>
      <c r="L123" s="174"/>
      <c r="M123" s="175"/>
      <c r="N123" s="176"/>
      <c r="O123" s="176"/>
      <c r="P123" s="176"/>
      <c r="Q123" s="176"/>
      <c r="R123" s="176"/>
      <c r="S123" s="176"/>
      <c r="T123" s="177"/>
      <c r="AT123" s="178" t="s">
        <v>155</v>
      </c>
      <c r="AU123" s="178" t="s">
        <v>89</v>
      </c>
      <c r="AV123" s="11" t="s">
        <v>89</v>
      </c>
      <c r="AW123" s="11" t="s">
        <v>41</v>
      </c>
      <c r="AX123" s="11" t="s">
        <v>79</v>
      </c>
      <c r="AY123" s="178" t="s">
        <v>142</v>
      </c>
    </row>
    <row r="124" spans="2:65" s="1" customFormat="1" ht="22.5" customHeight="1">
      <c r="B124" s="30"/>
      <c r="C124" s="158" t="s">
        <v>194</v>
      </c>
      <c r="D124" s="158" t="s">
        <v>145</v>
      </c>
      <c r="E124" s="159" t="s">
        <v>903</v>
      </c>
      <c r="F124" s="160" t="s">
        <v>904</v>
      </c>
      <c r="G124" s="161" t="s">
        <v>314</v>
      </c>
      <c r="H124" s="162">
        <v>22.56</v>
      </c>
      <c r="I124" s="163">
        <v>924</v>
      </c>
      <c r="J124" s="163">
        <f>ROUND(I124*H124,2)</f>
        <v>20845.439999999999</v>
      </c>
      <c r="K124" s="160" t="s">
        <v>149</v>
      </c>
      <c r="L124" s="34"/>
      <c r="M124" s="56" t="s">
        <v>35</v>
      </c>
      <c r="N124" s="164" t="s">
        <v>50</v>
      </c>
      <c r="O124" s="165">
        <v>0.92</v>
      </c>
      <c r="P124" s="165">
        <f>O124*H124</f>
        <v>20.755199999999999</v>
      </c>
      <c r="Q124" s="165">
        <v>1.63</v>
      </c>
      <c r="R124" s="165">
        <f>Q124*H124</f>
        <v>36.772799999999997</v>
      </c>
      <c r="S124" s="165">
        <v>0</v>
      </c>
      <c r="T124" s="166">
        <f>S124*H124</f>
        <v>0</v>
      </c>
      <c r="AR124" s="15" t="s">
        <v>162</v>
      </c>
      <c r="AT124" s="15" t="s">
        <v>145</v>
      </c>
      <c r="AU124" s="15" t="s">
        <v>89</v>
      </c>
      <c r="AY124" s="15" t="s">
        <v>142</v>
      </c>
      <c r="BE124" s="167">
        <f>IF(N124="základní",J124,0)</f>
        <v>20845.439999999999</v>
      </c>
      <c r="BF124" s="167">
        <f>IF(N124="snížená",J124,0)</f>
        <v>0</v>
      </c>
      <c r="BG124" s="167">
        <f>IF(N124="zákl. přenesená",J124,0)</f>
        <v>0</v>
      </c>
      <c r="BH124" s="167">
        <f>IF(N124="sníž. přenesená",J124,0)</f>
        <v>0</v>
      </c>
      <c r="BI124" s="167">
        <f>IF(N124="nulová",J124,0)</f>
        <v>0</v>
      </c>
      <c r="BJ124" s="15" t="s">
        <v>87</v>
      </c>
      <c r="BK124" s="167">
        <f>ROUND(I124*H124,2)</f>
        <v>20845.439999999999</v>
      </c>
      <c r="BL124" s="15" t="s">
        <v>162</v>
      </c>
      <c r="BM124" s="15" t="s">
        <v>905</v>
      </c>
    </row>
    <row r="125" spans="2:65" s="11" customFormat="1" ht="11.25">
      <c r="B125" s="168"/>
      <c r="C125" s="169"/>
      <c r="D125" s="170" t="s">
        <v>155</v>
      </c>
      <c r="E125" s="171" t="s">
        <v>35</v>
      </c>
      <c r="F125" s="172" t="s">
        <v>880</v>
      </c>
      <c r="G125" s="169"/>
      <c r="H125" s="173">
        <v>16.96</v>
      </c>
      <c r="I125" s="169"/>
      <c r="J125" s="169"/>
      <c r="K125" s="169"/>
      <c r="L125" s="174"/>
      <c r="M125" s="175"/>
      <c r="N125" s="176"/>
      <c r="O125" s="176"/>
      <c r="P125" s="176"/>
      <c r="Q125" s="176"/>
      <c r="R125" s="176"/>
      <c r="S125" s="176"/>
      <c r="T125" s="177"/>
      <c r="AT125" s="178" t="s">
        <v>155</v>
      </c>
      <c r="AU125" s="178" t="s">
        <v>89</v>
      </c>
      <c r="AV125" s="11" t="s">
        <v>89</v>
      </c>
      <c r="AW125" s="11" t="s">
        <v>41</v>
      </c>
      <c r="AX125" s="11" t="s">
        <v>79</v>
      </c>
      <c r="AY125" s="178" t="s">
        <v>142</v>
      </c>
    </row>
    <row r="126" spans="2:65" s="11" customFormat="1" ht="11.25">
      <c r="B126" s="168"/>
      <c r="C126" s="169"/>
      <c r="D126" s="170" t="s">
        <v>155</v>
      </c>
      <c r="E126" s="171" t="s">
        <v>35</v>
      </c>
      <c r="F126" s="172" t="s">
        <v>906</v>
      </c>
      <c r="G126" s="169"/>
      <c r="H126" s="173">
        <v>5.6</v>
      </c>
      <c r="I126" s="169"/>
      <c r="J126" s="169"/>
      <c r="K126" s="169"/>
      <c r="L126" s="174"/>
      <c r="M126" s="175"/>
      <c r="N126" s="176"/>
      <c r="O126" s="176"/>
      <c r="P126" s="176"/>
      <c r="Q126" s="176"/>
      <c r="R126" s="176"/>
      <c r="S126" s="176"/>
      <c r="T126" s="177"/>
      <c r="AT126" s="178" t="s">
        <v>155</v>
      </c>
      <c r="AU126" s="178" t="s">
        <v>89</v>
      </c>
      <c r="AV126" s="11" t="s">
        <v>89</v>
      </c>
      <c r="AW126" s="11" t="s">
        <v>41</v>
      </c>
      <c r="AX126" s="11" t="s">
        <v>79</v>
      </c>
      <c r="AY126" s="178" t="s">
        <v>142</v>
      </c>
    </row>
    <row r="127" spans="2:65" s="1" customFormat="1" ht="22.5" customHeight="1">
      <c r="B127" s="30"/>
      <c r="C127" s="158" t="s">
        <v>198</v>
      </c>
      <c r="D127" s="158" t="s">
        <v>145</v>
      </c>
      <c r="E127" s="159" t="s">
        <v>907</v>
      </c>
      <c r="F127" s="160" t="s">
        <v>908</v>
      </c>
      <c r="G127" s="161" t="s">
        <v>314</v>
      </c>
      <c r="H127" s="162">
        <v>4.9000000000000004</v>
      </c>
      <c r="I127" s="163">
        <v>1040</v>
      </c>
      <c r="J127" s="163">
        <f>ROUND(I127*H127,2)</f>
        <v>5096</v>
      </c>
      <c r="K127" s="160" t="s">
        <v>149</v>
      </c>
      <c r="L127" s="34"/>
      <c r="M127" s="56" t="s">
        <v>35</v>
      </c>
      <c r="N127" s="164" t="s">
        <v>50</v>
      </c>
      <c r="O127" s="165">
        <v>0.76</v>
      </c>
      <c r="P127" s="165">
        <f>O127*H127</f>
        <v>3.7240000000000002</v>
      </c>
      <c r="Q127" s="165">
        <v>1.9205000000000001</v>
      </c>
      <c r="R127" s="165">
        <f>Q127*H127</f>
        <v>9.4104500000000009</v>
      </c>
      <c r="S127" s="165">
        <v>0</v>
      </c>
      <c r="T127" s="166">
        <f>S127*H127</f>
        <v>0</v>
      </c>
      <c r="AR127" s="15" t="s">
        <v>162</v>
      </c>
      <c r="AT127" s="15" t="s">
        <v>145</v>
      </c>
      <c r="AU127" s="15" t="s">
        <v>89</v>
      </c>
      <c r="AY127" s="15" t="s">
        <v>142</v>
      </c>
      <c r="BE127" s="167">
        <f>IF(N127="základní",J127,0)</f>
        <v>5096</v>
      </c>
      <c r="BF127" s="167">
        <f>IF(N127="snížená",J127,0)</f>
        <v>0</v>
      </c>
      <c r="BG127" s="167">
        <f>IF(N127="zákl. přenesená",J127,0)</f>
        <v>0</v>
      </c>
      <c r="BH127" s="167">
        <f>IF(N127="sníž. přenesená",J127,0)</f>
        <v>0</v>
      </c>
      <c r="BI127" s="167">
        <f>IF(N127="nulová",J127,0)</f>
        <v>0</v>
      </c>
      <c r="BJ127" s="15" t="s">
        <v>87</v>
      </c>
      <c r="BK127" s="167">
        <f>ROUND(I127*H127,2)</f>
        <v>5096</v>
      </c>
      <c r="BL127" s="15" t="s">
        <v>162</v>
      </c>
      <c r="BM127" s="15" t="s">
        <v>909</v>
      </c>
    </row>
    <row r="128" spans="2:65" s="11" customFormat="1" ht="11.25">
      <c r="B128" s="168"/>
      <c r="C128" s="169"/>
      <c r="D128" s="170" t="s">
        <v>155</v>
      </c>
      <c r="E128" s="171" t="s">
        <v>35</v>
      </c>
      <c r="F128" s="172" t="s">
        <v>910</v>
      </c>
      <c r="G128" s="169"/>
      <c r="H128" s="173">
        <v>4.9000000000000004</v>
      </c>
      <c r="I128" s="169"/>
      <c r="J128" s="169"/>
      <c r="K128" s="169"/>
      <c r="L128" s="174"/>
      <c r="M128" s="175"/>
      <c r="N128" s="176"/>
      <c r="O128" s="176"/>
      <c r="P128" s="176"/>
      <c r="Q128" s="176"/>
      <c r="R128" s="176"/>
      <c r="S128" s="176"/>
      <c r="T128" s="177"/>
      <c r="AT128" s="178" t="s">
        <v>155</v>
      </c>
      <c r="AU128" s="178" t="s">
        <v>89</v>
      </c>
      <c r="AV128" s="11" t="s">
        <v>89</v>
      </c>
      <c r="AW128" s="11" t="s">
        <v>41</v>
      </c>
      <c r="AX128" s="11" t="s">
        <v>79</v>
      </c>
      <c r="AY128" s="178" t="s">
        <v>142</v>
      </c>
    </row>
    <row r="129" spans="2:65" s="1" customFormat="1" ht="22.5" customHeight="1">
      <c r="B129" s="30"/>
      <c r="C129" s="158" t="s">
        <v>203</v>
      </c>
      <c r="D129" s="158" t="s">
        <v>145</v>
      </c>
      <c r="E129" s="159" t="s">
        <v>911</v>
      </c>
      <c r="F129" s="160" t="s">
        <v>912</v>
      </c>
      <c r="G129" s="161" t="s">
        <v>327</v>
      </c>
      <c r="H129" s="162">
        <v>288</v>
      </c>
      <c r="I129" s="163">
        <v>34</v>
      </c>
      <c r="J129" s="163">
        <f>ROUND(I129*H129,2)</f>
        <v>9792</v>
      </c>
      <c r="K129" s="160" t="s">
        <v>149</v>
      </c>
      <c r="L129" s="34"/>
      <c r="M129" s="56" t="s">
        <v>35</v>
      </c>
      <c r="N129" s="164" t="s">
        <v>50</v>
      </c>
      <c r="O129" s="165">
        <v>8.8999999999999996E-2</v>
      </c>
      <c r="P129" s="165">
        <f>O129*H129</f>
        <v>25.631999999999998</v>
      </c>
      <c r="Q129" s="165">
        <v>3.1E-4</v>
      </c>
      <c r="R129" s="165">
        <f>Q129*H129</f>
        <v>8.9279999999999998E-2</v>
      </c>
      <c r="S129" s="165">
        <v>0</v>
      </c>
      <c r="T129" s="166">
        <f>S129*H129</f>
        <v>0</v>
      </c>
      <c r="AR129" s="15" t="s">
        <v>162</v>
      </c>
      <c r="AT129" s="15" t="s">
        <v>145</v>
      </c>
      <c r="AU129" s="15" t="s">
        <v>89</v>
      </c>
      <c r="AY129" s="15" t="s">
        <v>142</v>
      </c>
      <c r="BE129" s="167">
        <f>IF(N129="základní",J129,0)</f>
        <v>9792</v>
      </c>
      <c r="BF129" s="167">
        <f>IF(N129="snížená",J129,0)</f>
        <v>0</v>
      </c>
      <c r="BG129" s="167">
        <f>IF(N129="zákl. přenesená",J129,0)</f>
        <v>0</v>
      </c>
      <c r="BH129" s="167">
        <f>IF(N129="sníž. přenesená",J129,0)</f>
        <v>0</v>
      </c>
      <c r="BI129" s="167">
        <f>IF(N129="nulová",J129,0)</f>
        <v>0</v>
      </c>
      <c r="BJ129" s="15" t="s">
        <v>87</v>
      </c>
      <c r="BK129" s="167">
        <f>ROUND(I129*H129,2)</f>
        <v>9792</v>
      </c>
      <c r="BL129" s="15" t="s">
        <v>162</v>
      </c>
      <c r="BM129" s="15" t="s">
        <v>913</v>
      </c>
    </row>
    <row r="130" spans="2:65" s="11" customFormat="1" ht="11.25">
      <c r="B130" s="168"/>
      <c r="C130" s="169"/>
      <c r="D130" s="170" t="s">
        <v>155</v>
      </c>
      <c r="E130" s="171" t="s">
        <v>35</v>
      </c>
      <c r="F130" s="172" t="s">
        <v>914</v>
      </c>
      <c r="G130" s="169"/>
      <c r="H130" s="173">
        <v>288</v>
      </c>
      <c r="I130" s="169"/>
      <c r="J130" s="169"/>
      <c r="K130" s="169"/>
      <c r="L130" s="174"/>
      <c r="M130" s="175"/>
      <c r="N130" s="176"/>
      <c r="O130" s="176"/>
      <c r="P130" s="176"/>
      <c r="Q130" s="176"/>
      <c r="R130" s="176"/>
      <c r="S130" s="176"/>
      <c r="T130" s="177"/>
      <c r="AT130" s="178" t="s">
        <v>155</v>
      </c>
      <c r="AU130" s="178" t="s">
        <v>89</v>
      </c>
      <c r="AV130" s="11" t="s">
        <v>89</v>
      </c>
      <c r="AW130" s="11" t="s">
        <v>41</v>
      </c>
      <c r="AX130" s="11" t="s">
        <v>79</v>
      </c>
      <c r="AY130" s="178" t="s">
        <v>142</v>
      </c>
    </row>
    <row r="131" spans="2:65" s="1" customFormat="1" ht="16.5" customHeight="1">
      <c r="B131" s="30"/>
      <c r="C131" s="184" t="s">
        <v>207</v>
      </c>
      <c r="D131" s="184" t="s">
        <v>367</v>
      </c>
      <c r="E131" s="185" t="s">
        <v>915</v>
      </c>
      <c r="F131" s="186" t="s">
        <v>916</v>
      </c>
      <c r="G131" s="187" t="s">
        <v>327</v>
      </c>
      <c r="H131" s="188">
        <v>288</v>
      </c>
      <c r="I131" s="189">
        <v>16.100000000000001</v>
      </c>
      <c r="J131" s="189">
        <f>ROUND(I131*H131,2)</f>
        <v>4636.8</v>
      </c>
      <c r="K131" s="186" t="s">
        <v>149</v>
      </c>
      <c r="L131" s="190"/>
      <c r="M131" s="191" t="s">
        <v>35</v>
      </c>
      <c r="N131" s="192" t="s">
        <v>50</v>
      </c>
      <c r="O131" s="165">
        <v>0</v>
      </c>
      <c r="P131" s="165">
        <f>O131*H131</f>
        <v>0</v>
      </c>
      <c r="Q131" s="165">
        <v>2.0000000000000001E-4</v>
      </c>
      <c r="R131" s="165">
        <f>Q131*H131</f>
        <v>5.7600000000000005E-2</v>
      </c>
      <c r="S131" s="165">
        <v>0</v>
      </c>
      <c r="T131" s="166">
        <f>S131*H131</f>
        <v>0</v>
      </c>
      <c r="AR131" s="15" t="s">
        <v>183</v>
      </c>
      <c r="AT131" s="15" t="s">
        <v>367</v>
      </c>
      <c r="AU131" s="15" t="s">
        <v>89</v>
      </c>
      <c r="AY131" s="15" t="s">
        <v>142</v>
      </c>
      <c r="BE131" s="167">
        <f>IF(N131="základní",J131,0)</f>
        <v>4636.8</v>
      </c>
      <c r="BF131" s="167">
        <f>IF(N131="snížená",J131,0)</f>
        <v>0</v>
      </c>
      <c r="BG131" s="167">
        <f>IF(N131="zákl. přenesená",J131,0)</f>
        <v>0</v>
      </c>
      <c r="BH131" s="167">
        <f>IF(N131="sníž. přenesená",J131,0)</f>
        <v>0</v>
      </c>
      <c r="BI131" s="167">
        <f>IF(N131="nulová",J131,0)</f>
        <v>0</v>
      </c>
      <c r="BJ131" s="15" t="s">
        <v>87</v>
      </c>
      <c r="BK131" s="167">
        <f>ROUND(I131*H131,2)</f>
        <v>4636.8</v>
      </c>
      <c r="BL131" s="15" t="s">
        <v>162</v>
      </c>
      <c r="BM131" s="15" t="s">
        <v>917</v>
      </c>
    </row>
    <row r="132" spans="2:65" s="1" customFormat="1" ht="16.5" customHeight="1">
      <c r="B132" s="30"/>
      <c r="C132" s="158" t="s">
        <v>212</v>
      </c>
      <c r="D132" s="158" t="s">
        <v>145</v>
      </c>
      <c r="E132" s="159" t="s">
        <v>918</v>
      </c>
      <c r="F132" s="160" t="s">
        <v>919</v>
      </c>
      <c r="G132" s="161" t="s">
        <v>227</v>
      </c>
      <c r="H132" s="162">
        <v>141</v>
      </c>
      <c r="I132" s="163">
        <v>120</v>
      </c>
      <c r="J132" s="163">
        <f>ROUND(I132*H132,2)</f>
        <v>16920</v>
      </c>
      <c r="K132" s="160" t="s">
        <v>149</v>
      </c>
      <c r="L132" s="34"/>
      <c r="M132" s="56" t="s">
        <v>35</v>
      </c>
      <c r="N132" s="164" t="s">
        <v>50</v>
      </c>
      <c r="O132" s="165">
        <v>6.5000000000000002E-2</v>
      </c>
      <c r="P132" s="165">
        <f>O132*H132</f>
        <v>9.1650000000000009</v>
      </c>
      <c r="Q132" s="165">
        <v>1.16E-3</v>
      </c>
      <c r="R132" s="165">
        <f>Q132*H132</f>
        <v>0.16356000000000001</v>
      </c>
      <c r="S132" s="165">
        <v>0</v>
      </c>
      <c r="T132" s="166">
        <f>S132*H132</f>
        <v>0</v>
      </c>
      <c r="AR132" s="15" t="s">
        <v>162</v>
      </c>
      <c r="AT132" s="15" t="s">
        <v>145</v>
      </c>
      <c r="AU132" s="15" t="s">
        <v>89</v>
      </c>
      <c r="AY132" s="15" t="s">
        <v>142</v>
      </c>
      <c r="BE132" s="167">
        <f>IF(N132="základní",J132,0)</f>
        <v>16920</v>
      </c>
      <c r="BF132" s="167">
        <f>IF(N132="snížená",J132,0)</f>
        <v>0</v>
      </c>
      <c r="BG132" s="167">
        <f>IF(N132="zákl. přenesená",J132,0)</f>
        <v>0</v>
      </c>
      <c r="BH132" s="167">
        <f>IF(N132="sníž. přenesená",J132,0)</f>
        <v>0</v>
      </c>
      <c r="BI132" s="167">
        <f>IF(N132="nulová",J132,0)</f>
        <v>0</v>
      </c>
      <c r="BJ132" s="15" t="s">
        <v>87</v>
      </c>
      <c r="BK132" s="167">
        <f>ROUND(I132*H132,2)</f>
        <v>16920</v>
      </c>
      <c r="BL132" s="15" t="s">
        <v>162</v>
      </c>
      <c r="BM132" s="15" t="s">
        <v>920</v>
      </c>
    </row>
    <row r="133" spans="2:65" s="1" customFormat="1" ht="19.5">
      <c r="B133" s="30"/>
      <c r="C133" s="31"/>
      <c r="D133" s="170" t="s">
        <v>216</v>
      </c>
      <c r="E133" s="31"/>
      <c r="F133" s="179" t="s">
        <v>921</v>
      </c>
      <c r="G133" s="31"/>
      <c r="H133" s="31"/>
      <c r="I133" s="31"/>
      <c r="J133" s="31"/>
      <c r="K133" s="31"/>
      <c r="L133" s="34"/>
      <c r="M133" s="180"/>
      <c r="N133" s="57"/>
      <c r="O133" s="57"/>
      <c r="P133" s="57"/>
      <c r="Q133" s="57"/>
      <c r="R133" s="57"/>
      <c r="S133" s="57"/>
      <c r="T133" s="58"/>
      <c r="AT133" s="15" t="s">
        <v>216</v>
      </c>
      <c r="AU133" s="15" t="s">
        <v>89</v>
      </c>
    </row>
    <row r="134" spans="2:65" s="11" customFormat="1" ht="11.25">
      <c r="B134" s="168"/>
      <c r="C134" s="169"/>
      <c r="D134" s="170" t="s">
        <v>155</v>
      </c>
      <c r="E134" s="171" t="s">
        <v>35</v>
      </c>
      <c r="F134" s="172" t="s">
        <v>922</v>
      </c>
      <c r="G134" s="169"/>
      <c r="H134" s="173">
        <v>141</v>
      </c>
      <c r="I134" s="169"/>
      <c r="J134" s="169"/>
      <c r="K134" s="169"/>
      <c r="L134" s="174"/>
      <c r="M134" s="175"/>
      <c r="N134" s="176"/>
      <c r="O134" s="176"/>
      <c r="P134" s="176"/>
      <c r="Q134" s="176"/>
      <c r="R134" s="176"/>
      <c r="S134" s="176"/>
      <c r="T134" s="177"/>
      <c r="AT134" s="178" t="s">
        <v>155</v>
      </c>
      <c r="AU134" s="178" t="s">
        <v>89</v>
      </c>
      <c r="AV134" s="11" t="s">
        <v>89</v>
      </c>
      <c r="AW134" s="11" t="s">
        <v>41</v>
      </c>
      <c r="AX134" s="11" t="s">
        <v>79</v>
      </c>
      <c r="AY134" s="178" t="s">
        <v>142</v>
      </c>
    </row>
    <row r="135" spans="2:65" s="10" customFormat="1" ht="20.85" customHeight="1">
      <c r="B135" s="143"/>
      <c r="C135" s="144"/>
      <c r="D135" s="145" t="s">
        <v>78</v>
      </c>
      <c r="E135" s="156" t="s">
        <v>198</v>
      </c>
      <c r="F135" s="156" t="s">
        <v>923</v>
      </c>
      <c r="G135" s="144"/>
      <c r="H135" s="144"/>
      <c r="I135" s="144"/>
      <c r="J135" s="157">
        <f>BK135</f>
        <v>33098.75</v>
      </c>
      <c r="K135" s="144"/>
      <c r="L135" s="148"/>
      <c r="M135" s="149"/>
      <c r="N135" s="150"/>
      <c r="O135" s="150"/>
      <c r="P135" s="151">
        <f>SUM(P136:P149)</f>
        <v>77.562000000000012</v>
      </c>
      <c r="Q135" s="150"/>
      <c r="R135" s="151">
        <f>SUM(R136:R149)</f>
        <v>4.6469999999999997E-2</v>
      </c>
      <c r="S135" s="150"/>
      <c r="T135" s="152">
        <f>SUM(T136:T149)</f>
        <v>1.61</v>
      </c>
      <c r="AR135" s="153" t="s">
        <v>87</v>
      </c>
      <c r="AT135" s="154" t="s">
        <v>78</v>
      </c>
      <c r="AU135" s="154" t="s">
        <v>89</v>
      </c>
      <c r="AY135" s="153" t="s">
        <v>142</v>
      </c>
      <c r="BK135" s="155">
        <f>SUM(BK136:BK149)</f>
        <v>33098.75</v>
      </c>
    </row>
    <row r="136" spans="2:65" s="1" customFormat="1" ht="22.5" customHeight="1">
      <c r="B136" s="30"/>
      <c r="C136" s="158" t="s">
        <v>8</v>
      </c>
      <c r="D136" s="158" t="s">
        <v>145</v>
      </c>
      <c r="E136" s="159" t="s">
        <v>924</v>
      </c>
      <c r="F136" s="160" t="s">
        <v>925</v>
      </c>
      <c r="G136" s="161" t="s">
        <v>327</v>
      </c>
      <c r="H136" s="162">
        <v>126.5</v>
      </c>
      <c r="I136" s="163">
        <v>45.3</v>
      </c>
      <c r="J136" s="163">
        <f>ROUND(I136*H136,2)</f>
        <v>5730.45</v>
      </c>
      <c r="K136" s="160" t="s">
        <v>149</v>
      </c>
      <c r="L136" s="34"/>
      <c r="M136" s="56" t="s">
        <v>35</v>
      </c>
      <c r="N136" s="164" t="s">
        <v>50</v>
      </c>
      <c r="O136" s="165">
        <v>0.17199999999999999</v>
      </c>
      <c r="P136" s="165">
        <f>O136*H136</f>
        <v>21.757999999999999</v>
      </c>
      <c r="Q136" s="165">
        <v>0</v>
      </c>
      <c r="R136" s="165">
        <f>Q136*H136</f>
        <v>0</v>
      </c>
      <c r="S136" s="165">
        <v>0</v>
      </c>
      <c r="T136" s="166">
        <f>S136*H136</f>
        <v>0</v>
      </c>
      <c r="AR136" s="15" t="s">
        <v>162</v>
      </c>
      <c r="AT136" s="15" t="s">
        <v>145</v>
      </c>
      <c r="AU136" s="15" t="s">
        <v>157</v>
      </c>
      <c r="AY136" s="15" t="s">
        <v>142</v>
      </c>
      <c r="BE136" s="167">
        <f>IF(N136="základní",J136,0)</f>
        <v>5730.45</v>
      </c>
      <c r="BF136" s="167">
        <f>IF(N136="snížená",J136,0)</f>
        <v>0</v>
      </c>
      <c r="BG136" s="167">
        <f>IF(N136="zákl. přenesená",J136,0)</f>
        <v>0</v>
      </c>
      <c r="BH136" s="167">
        <f>IF(N136="sníž. přenesená",J136,0)</f>
        <v>0</v>
      </c>
      <c r="BI136" s="167">
        <f>IF(N136="nulová",J136,0)</f>
        <v>0</v>
      </c>
      <c r="BJ136" s="15" t="s">
        <v>87</v>
      </c>
      <c r="BK136" s="167">
        <f>ROUND(I136*H136,2)</f>
        <v>5730.45</v>
      </c>
      <c r="BL136" s="15" t="s">
        <v>162</v>
      </c>
      <c r="BM136" s="15" t="s">
        <v>926</v>
      </c>
    </row>
    <row r="137" spans="2:65" s="11" customFormat="1" ht="11.25">
      <c r="B137" s="168"/>
      <c r="C137" s="169"/>
      <c r="D137" s="170" t="s">
        <v>155</v>
      </c>
      <c r="E137" s="171" t="s">
        <v>35</v>
      </c>
      <c r="F137" s="172" t="s">
        <v>927</v>
      </c>
      <c r="G137" s="169"/>
      <c r="H137" s="173">
        <v>10</v>
      </c>
      <c r="I137" s="169"/>
      <c r="J137" s="169"/>
      <c r="K137" s="169"/>
      <c r="L137" s="174"/>
      <c r="M137" s="175"/>
      <c r="N137" s="176"/>
      <c r="O137" s="176"/>
      <c r="P137" s="176"/>
      <c r="Q137" s="176"/>
      <c r="R137" s="176"/>
      <c r="S137" s="176"/>
      <c r="T137" s="177"/>
      <c r="AT137" s="178" t="s">
        <v>155</v>
      </c>
      <c r="AU137" s="178" t="s">
        <v>157</v>
      </c>
      <c r="AV137" s="11" t="s">
        <v>89</v>
      </c>
      <c r="AW137" s="11" t="s">
        <v>41</v>
      </c>
      <c r="AX137" s="11" t="s">
        <v>79</v>
      </c>
      <c r="AY137" s="178" t="s">
        <v>142</v>
      </c>
    </row>
    <row r="138" spans="2:65" s="11" customFormat="1" ht="11.25">
      <c r="B138" s="168"/>
      <c r="C138" s="169"/>
      <c r="D138" s="170" t="s">
        <v>155</v>
      </c>
      <c r="E138" s="171" t="s">
        <v>35</v>
      </c>
      <c r="F138" s="172" t="s">
        <v>928</v>
      </c>
      <c r="G138" s="169"/>
      <c r="H138" s="173">
        <v>40</v>
      </c>
      <c r="I138" s="169"/>
      <c r="J138" s="169"/>
      <c r="K138" s="169"/>
      <c r="L138" s="174"/>
      <c r="M138" s="175"/>
      <c r="N138" s="176"/>
      <c r="O138" s="176"/>
      <c r="P138" s="176"/>
      <c r="Q138" s="176"/>
      <c r="R138" s="176"/>
      <c r="S138" s="176"/>
      <c r="T138" s="177"/>
      <c r="AT138" s="178" t="s">
        <v>155</v>
      </c>
      <c r="AU138" s="178" t="s">
        <v>157</v>
      </c>
      <c r="AV138" s="11" t="s">
        <v>89</v>
      </c>
      <c r="AW138" s="11" t="s">
        <v>41</v>
      </c>
      <c r="AX138" s="11" t="s">
        <v>79</v>
      </c>
      <c r="AY138" s="178" t="s">
        <v>142</v>
      </c>
    </row>
    <row r="139" spans="2:65" s="11" customFormat="1" ht="11.25">
      <c r="B139" s="168"/>
      <c r="C139" s="169"/>
      <c r="D139" s="170" t="s">
        <v>155</v>
      </c>
      <c r="E139" s="171" t="s">
        <v>35</v>
      </c>
      <c r="F139" s="172" t="s">
        <v>929</v>
      </c>
      <c r="G139" s="169"/>
      <c r="H139" s="173">
        <v>76.5</v>
      </c>
      <c r="I139" s="169"/>
      <c r="J139" s="169"/>
      <c r="K139" s="169"/>
      <c r="L139" s="174"/>
      <c r="M139" s="175"/>
      <c r="N139" s="176"/>
      <c r="O139" s="176"/>
      <c r="P139" s="176"/>
      <c r="Q139" s="176"/>
      <c r="R139" s="176"/>
      <c r="S139" s="176"/>
      <c r="T139" s="177"/>
      <c r="AT139" s="178" t="s">
        <v>155</v>
      </c>
      <c r="AU139" s="178" t="s">
        <v>157</v>
      </c>
      <c r="AV139" s="11" t="s">
        <v>89</v>
      </c>
      <c r="AW139" s="11" t="s">
        <v>41</v>
      </c>
      <c r="AX139" s="11" t="s">
        <v>79</v>
      </c>
      <c r="AY139" s="178" t="s">
        <v>142</v>
      </c>
    </row>
    <row r="140" spans="2:65" s="1" customFormat="1" ht="16.5" customHeight="1">
      <c r="B140" s="30"/>
      <c r="C140" s="158" t="s">
        <v>224</v>
      </c>
      <c r="D140" s="158" t="s">
        <v>145</v>
      </c>
      <c r="E140" s="159" t="s">
        <v>930</v>
      </c>
      <c r="F140" s="160" t="s">
        <v>931</v>
      </c>
      <c r="G140" s="161" t="s">
        <v>327</v>
      </c>
      <c r="H140" s="162">
        <v>126.5</v>
      </c>
      <c r="I140" s="163">
        <v>61.8</v>
      </c>
      <c r="J140" s="163">
        <f>ROUND(I140*H140,2)</f>
        <v>7817.7</v>
      </c>
      <c r="K140" s="160" t="s">
        <v>35</v>
      </c>
      <c r="L140" s="34"/>
      <c r="M140" s="56" t="s">
        <v>35</v>
      </c>
      <c r="N140" s="164" t="s">
        <v>50</v>
      </c>
      <c r="O140" s="165">
        <v>7.0000000000000007E-2</v>
      </c>
      <c r="P140" s="165">
        <f>O140*H140</f>
        <v>8.8550000000000004</v>
      </c>
      <c r="Q140" s="165">
        <v>1.8000000000000001E-4</v>
      </c>
      <c r="R140" s="165">
        <f>Q140*H140</f>
        <v>2.2770000000000002E-2</v>
      </c>
      <c r="S140" s="165">
        <v>0</v>
      </c>
      <c r="T140" s="166">
        <f>S140*H140</f>
        <v>0</v>
      </c>
      <c r="AR140" s="15" t="s">
        <v>162</v>
      </c>
      <c r="AT140" s="15" t="s">
        <v>145</v>
      </c>
      <c r="AU140" s="15" t="s">
        <v>157</v>
      </c>
      <c r="AY140" s="15" t="s">
        <v>142</v>
      </c>
      <c r="BE140" s="167">
        <f>IF(N140="základní",J140,0)</f>
        <v>7817.7</v>
      </c>
      <c r="BF140" s="167">
        <f>IF(N140="snížená",J140,0)</f>
        <v>0</v>
      </c>
      <c r="BG140" s="167">
        <f>IF(N140="zákl. přenesená",J140,0)</f>
        <v>0</v>
      </c>
      <c r="BH140" s="167">
        <f>IF(N140="sníž. přenesená",J140,0)</f>
        <v>0</v>
      </c>
      <c r="BI140" s="167">
        <f>IF(N140="nulová",J140,0)</f>
        <v>0</v>
      </c>
      <c r="BJ140" s="15" t="s">
        <v>87</v>
      </c>
      <c r="BK140" s="167">
        <f>ROUND(I140*H140,2)</f>
        <v>7817.7</v>
      </c>
      <c r="BL140" s="15" t="s">
        <v>162</v>
      </c>
      <c r="BM140" s="15" t="s">
        <v>932</v>
      </c>
    </row>
    <row r="141" spans="2:65" s="1" customFormat="1" ht="16.5" customHeight="1">
      <c r="B141" s="30"/>
      <c r="C141" s="158" t="s">
        <v>230</v>
      </c>
      <c r="D141" s="158" t="s">
        <v>145</v>
      </c>
      <c r="E141" s="159" t="s">
        <v>933</v>
      </c>
      <c r="F141" s="160" t="s">
        <v>934</v>
      </c>
      <c r="G141" s="161" t="s">
        <v>148</v>
      </c>
      <c r="H141" s="162">
        <v>38</v>
      </c>
      <c r="I141" s="163">
        <v>88.2</v>
      </c>
      <c r="J141" s="163">
        <f>ROUND(I141*H141,2)</f>
        <v>3351.6</v>
      </c>
      <c r="K141" s="160" t="s">
        <v>149</v>
      </c>
      <c r="L141" s="34"/>
      <c r="M141" s="56" t="s">
        <v>35</v>
      </c>
      <c r="N141" s="164" t="s">
        <v>50</v>
      </c>
      <c r="O141" s="165">
        <v>0.28000000000000003</v>
      </c>
      <c r="P141" s="165">
        <f>O141*H141</f>
        <v>10.64</v>
      </c>
      <c r="Q141" s="165">
        <v>0</v>
      </c>
      <c r="R141" s="165">
        <f>Q141*H141</f>
        <v>0</v>
      </c>
      <c r="S141" s="165">
        <v>0</v>
      </c>
      <c r="T141" s="166">
        <f>S141*H141</f>
        <v>0</v>
      </c>
      <c r="AR141" s="15" t="s">
        <v>162</v>
      </c>
      <c r="AT141" s="15" t="s">
        <v>145</v>
      </c>
      <c r="AU141" s="15" t="s">
        <v>157</v>
      </c>
      <c r="AY141" s="15" t="s">
        <v>142</v>
      </c>
      <c r="BE141" s="167">
        <f>IF(N141="základní",J141,0)</f>
        <v>3351.6</v>
      </c>
      <c r="BF141" s="167">
        <f>IF(N141="snížená",J141,0)</f>
        <v>0</v>
      </c>
      <c r="BG141" s="167">
        <f>IF(N141="zákl. přenesená",J141,0)</f>
        <v>0</v>
      </c>
      <c r="BH141" s="167">
        <f>IF(N141="sníž. přenesená",J141,0)</f>
        <v>0</v>
      </c>
      <c r="BI141" s="167">
        <f>IF(N141="nulová",J141,0)</f>
        <v>0</v>
      </c>
      <c r="BJ141" s="15" t="s">
        <v>87</v>
      </c>
      <c r="BK141" s="167">
        <f>ROUND(I141*H141,2)</f>
        <v>3351.6</v>
      </c>
      <c r="BL141" s="15" t="s">
        <v>162</v>
      </c>
      <c r="BM141" s="15" t="s">
        <v>935</v>
      </c>
    </row>
    <row r="142" spans="2:65" s="11" customFormat="1" ht="11.25">
      <c r="B142" s="168"/>
      <c r="C142" s="169"/>
      <c r="D142" s="170" t="s">
        <v>155</v>
      </c>
      <c r="E142" s="171" t="s">
        <v>35</v>
      </c>
      <c r="F142" s="172" t="s">
        <v>936</v>
      </c>
      <c r="G142" s="169"/>
      <c r="H142" s="173">
        <v>38</v>
      </c>
      <c r="I142" s="169"/>
      <c r="J142" s="169"/>
      <c r="K142" s="169"/>
      <c r="L142" s="174"/>
      <c r="M142" s="175"/>
      <c r="N142" s="176"/>
      <c r="O142" s="176"/>
      <c r="P142" s="176"/>
      <c r="Q142" s="176"/>
      <c r="R142" s="176"/>
      <c r="S142" s="176"/>
      <c r="T142" s="177"/>
      <c r="AT142" s="178" t="s">
        <v>155</v>
      </c>
      <c r="AU142" s="178" t="s">
        <v>157</v>
      </c>
      <c r="AV142" s="11" t="s">
        <v>89</v>
      </c>
      <c r="AW142" s="11" t="s">
        <v>41</v>
      </c>
      <c r="AX142" s="11" t="s">
        <v>79</v>
      </c>
      <c r="AY142" s="178" t="s">
        <v>142</v>
      </c>
    </row>
    <row r="143" spans="2:65" s="1" customFormat="1" ht="16.5" customHeight="1">
      <c r="B143" s="30"/>
      <c r="C143" s="158" t="s">
        <v>235</v>
      </c>
      <c r="D143" s="158" t="s">
        <v>145</v>
      </c>
      <c r="E143" s="159" t="s">
        <v>937</v>
      </c>
      <c r="F143" s="160" t="s">
        <v>938</v>
      </c>
      <c r="G143" s="161" t="s">
        <v>148</v>
      </c>
      <c r="H143" s="162">
        <v>43</v>
      </c>
      <c r="I143" s="163">
        <v>308</v>
      </c>
      <c r="J143" s="163">
        <f>ROUND(I143*H143,2)</f>
        <v>13244</v>
      </c>
      <c r="K143" s="160" t="s">
        <v>149</v>
      </c>
      <c r="L143" s="34"/>
      <c r="M143" s="56" t="s">
        <v>35</v>
      </c>
      <c r="N143" s="164" t="s">
        <v>50</v>
      </c>
      <c r="O143" s="165">
        <v>0.65900000000000003</v>
      </c>
      <c r="P143" s="165">
        <f>O143*H143</f>
        <v>28.337</v>
      </c>
      <c r="Q143" s="165">
        <v>5.0000000000000002E-5</v>
      </c>
      <c r="R143" s="165">
        <f>Q143*H143</f>
        <v>2.15E-3</v>
      </c>
      <c r="S143" s="165">
        <v>0.03</v>
      </c>
      <c r="T143" s="166">
        <f>S143*H143</f>
        <v>1.29</v>
      </c>
      <c r="AR143" s="15" t="s">
        <v>162</v>
      </c>
      <c r="AT143" s="15" t="s">
        <v>145</v>
      </c>
      <c r="AU143" s="15" t="s">
        <v>157</v>
      </c>
      <c r="AY143" s="15" t="s">
        <v>142</v>
      </c>
      <c r="BE143" s="167">
        <f>IF(N143="základní",J143,0)</f>
        <v>13244</v>
      </c>
      <c r="BF143" s="167">
        <f>IF(N143="snížená",J143,0)</f>
        <v>0</v>
      </c>
      <c r="BG143" s="167">
        <f>IF(N143="zákl. přenesená",J143,0)</f>
        <v>0</v>
      </c>
      <c r="BH143" s="167">
        <f>IF(N143="sníž. přenesená",J143,0)</f>
        <v>0</v>
      </c>
      <c r="BI143" s="167">
        <f>IF(N143="nulová",J143,0)</f>
        <v>0</v>
      </c>
      <c r="BJ143" s="15" t="s">
        <v>87</v>
      </c>
      <c r="BK143" s="167">
        <f>ROUND(I143*H143,2)</f>
        <v>13244</v>
      </c>
      <c r="BL143" s="15" t="s">
        <v>162</v>
      </c>
      <c r="BM143" s="15" t="s">
        <v>939</v>
      </c>
    </row>
    <row r="144" spans="2:65" s="11" customFormat="1" ht="11.25">
      <c r="B144" s="168"/>
      <c r="C144" s="169"/>
      <c r="D144" s="170" t="s">
        <v>155</v>
      </c>
      <c r="E144" s="171" t="s">
        <v>35</v>
      </c>
      <c r="F144" s="172" t="s">
        <v>940</v>
      </c>
      <c r="G144" s="169"/>
      <c r="H144" s="173">
        <v>38</v>
      </c>
      <c r="I144" s="169"/>
      <c r="J144" s="169"/>
      <c r="K144" s="169"/>
      <c r="L144" s="174"/>
      <c r="M144" s="175"/>
      <c r="N144" s="176"/>
      <c r="O144" s="176"/>
      <c r="P144" s="176"/>
      <c r="Q144" s="176"/>
      <c r="R144" s="176"/>
      <c r="S144" s="176"/>
      <c r="T144" s="177"/>
      <c r="AT144" s="178" t="s">
        <v>155</v>
      </c>
      <c r="AU144" s="178" t="s">
        <v>157</v>
      </c>
      <c r="AV144" s="11" t="s">
        <v>89</v>
      </c>
      <c r="AW144" s="11" t="s">
        <v>41</v>
      </c>
      <c r="AX144" s="11" t="s">
        <v>79</v>
      </c>
      <c r="AY144" s="178" t="s">
        <v>142</v>
      </c>
    </row>
    <row r="145" spans="2:65" s="11" customFormat="1" ht="11.25">
      <c r="B145" s="168"/>
      <c r="C145" s="169"/>
      <c r="D145" s="170" t="s">
        <v>155</v>
      </c>
      <c r="E145" s="171" t="s">
        <v>35</v>
      </c>
      <c r="F145" s="172" t="s">
        <v>941</v>
      </c>
      <c r="G145" s="169"/>
      <c r="H145" s="173">
        <v>5</v>
      </c>
      <c r="I145" s="169"/>
      <c r="J145" s="169"/>
      <c r="K145" s="169"/>
      <c r="L145" s="174"/>
      <c r="M145" s="175"/>
      <c r="N145" s="176"/>
      <c r="O145" s="176"/>
      <c r="P145" s="176"/>
      <c r="Q145" s="176"/>
      <c r="R145" s="176"/>
      <c r="S145" s="176"/>
      <c r="T145" s="177"/>
      <c r="AT145" s="178" t="s">
        <v>155</v>
      </c>
      <c r="AU145" s="178" t="s">
        <v>157</v>
      </c>
      <c r="AV145" s="11" t="s">
        <v>89</v>
      </c>
      <c r="AW145" s="11" t="s">
        <v>41</v>
      </c>
      <c r="AX145" s="11" t="s">
        <v>79</v>
      </c>
      <c r="AY145" s="178" t="s">
        <v>142</v>
      </c>
    </row>
    <row r="146" spans="2:65" s="1" customFormat="1" ht="16.5" customHeight="1">
      <c r="B146" s="30"/>
      <c r="C146" s="158" t="s">
        <v>240</v>
      </c>
      <c r="D146" s="158" t="s">
        <v>145</v>
      </c>
      <c r="E146" s="159" t="s">
        <v>942</v>
      </c>
      <c r="F146" s="160" t="s">
        <v>943</v>
      </c>
      <c r="G146" s="161" t="s">
        <v>148</v>
      </c>
      <c r="H146" s="162">
        <v>4</v>
      </c>
      <c r="I146" s="163">
        <v>596</v>
      </c>
      <c r="J146" s="163">
        <f>ROUND(I146*H146,2)</f>
        <v>2384</v>
      </c>
      <c r="K146" s="160" t="s">
        <v>149</v>
      </c>
      <c r="L146" s="34"/>
      <c r="M146" s="56" t="s">
        <v>35</v>
      </c>
      <c r="N146" s="164" t="s">
        <v>50</v>
      </c>
      <c r="O146" s="165">
        <v>1.655</v>
      </c>
      <c r="P146" s="165">
        <f>O146*H146</f>
        <v>6.62</v>
      </c>
      <c r="Q146" s="165">
        <v>5.0000000000000002E-5</v>
      </c>
      <c r="R146" s="165">
        <f>Q146*H146</f>
        <v>2.0000000000000001E-4</v>
      </c>
      <c r="S146" s="165">
        <v>0.08</v>
      </c>
      <c r="T146" s="166">
        <f>S146*H146</f>
        <v>0.32</v>
      </c>
      <c r="AR146" s="15" t="s">
        <v>162</v>
      </c>
      <c r="AT146" s="15" t="s">
        <v>145</v>
      </c>
      <c r="AU146" s="15" t="s">
        <v>157</v>
      </c>
      <c r="AY146" s="15" t="s">
        <v>142</v>
      </c>
      <c r="BE146" s="167">
        <f>IF(N146="základní",J146,0)</f>
        <v>2384</v>
      </c>
      <c r="BF146" s="167">
        <f>IF(N146="snížená",J146,0)</f>
        <v>0</v>
      </c>
      <c r="BG146" s="167">
        <f>IF(N146="zákl. přenesená",J146,0)</f>
        <v>0</v>
      </c>
      <c r="BH146" s="167">
        <f>IF(N146="sníž. přenesená",J146,0)</f>
        <v>0</v>
      </c>
      <c r="BI146" s="167">
        <f>IF(N146="nulová",J146,0)</f>
        <v>0</v>
      </c>
      <c r="BJ146" s="15" t="s">
        <v>87</v>
      </c>
      <c r="BK146" s="167">
        <f>ROUND(I146*H146,2)</f>
        <v>2384</v>
      </c>
      <c r="BL146" s="15" t="s">
        <v>162</v>
      </c>
      <c r="BM146" s="15" t="s">
        <v>944</v>
      </c>
    </row>
    <row r="147" spans="2:65" s="11" customFormat="1" ht="11.25">
      <c r="B147" s="168"/>
      <c r="C147" s="169"/>
      <c r="D147" s="170" t="s">
        <v>155</v>
      </c>
      <c r="E147" s="171" t="s">
        <v>35</v>
      </c>
      <c r="F147" s="172" t="s">
        <v>945</v>
      </c>
      <c r="G147" s="169"/>
      <c r="H147" s="173">
        <v>4</v>
      </c>
      <c r="I147" s="169"/>
      <c r="J147" s="169"/>
      <c r="K147" s="169"/>
      <c r="L147" s="174"/>
      <c r="M147" s="175"/>
      <c r="N147" s="176"/>
      <c r="O147" s="176"/>
      <c r="P147" s="176"/>
      <c r="Q147" s="176"/>
      <c r="R147" s="176"/>
      <c r="S147" s="176"/>
      <c r="T147" s="177"/>
      <c r="AT147" s="178" t="s">
        <v>155</v>
      </c>
      <c r="AU147" s="178" t="s">
        <v>157</v>
      </c>
      <c r="AV147" s="11" t="s">
        <v>89</v>
      </c>
      <c r="AW147" s="11" t="s">
        <v>41</v>
      </c>
      <c r="AX147" s="11" t="s">
        <v>79</v>
      </c>
      <c r="AY147" s="178" t="s">
        <v>142</v>
      </c>
    </row>
    <row r="148" spans="2:65" s="1" customFormat="1" ht="22.5" customHeight="1">
      <c r="B148" s="30"/>
      <c r="C148" s="158" t="s">
        <v>245</v>
      </c>
      <c r="D148" s="158" t="s">
        <v>145</v>
      </c>
      <c r="E148" s="159" t="s">
        <v>946</v>
      </c>
      <c r="F148" s="160" t="s">
        <v>947</v>
      </c>
      <c r="G148" s="161" t="s">
        <v>148</v>
      </c>
      <c r="H148" s="162">
        <v>1</v>
      </c>
      <c r="I148" s="163">
        <v>571</v>
      </c>
      <c r="J148" s="163">
        <f>ROUND(I148*H148,2)</f>
        <v>571</v>
      </c>
      <c r="K148" s="160" t="s">
        <v>149</v>
      </c>
      <c r="L148" s="34"/>
      <c r="M148" s="56" t="s">
        <v>35</v>
      </c>
      <c r="N148" s="164" t="s">
        <v>50</v>
      </c>
      <c r="O148" s="165">
        <v>1.3520000000000001</v>
      </c>
      <c r="P148" s="165">
        <f>O148*H148</f>
        <v>1.3520000000000001</v>
      </c>
      <c r="Q148" s="165">
        <v>2.1350000000000001E-2</v>
      </c>
      <c r="R148" s="165">
        <f>Q148*H148</f>
        <v>2.1350000000000001E-2</v>
      </c>
      <c r="S148" s="165">
        <v>0</v>
      </c>
      <c r="T148" s="166">
        <f>S148*H148</f>
        <v>0</v>
      </c>
      <c r="AR148" s="15" t="s">
        <v>162</v>
      </c>
      <c r="AT148" s="15" t="s">
        <v>145</v>
      </c>
      <c r="AU148" s="15" t="s">
        <v>157</v>
      </c>
      <c r="AY148" s="15" t="s">
        <v>142</v>
      </c>
      <c r="BE148" s="167">
        <f>IF(N148="základní",J148,0)</f>
        <v>571</v>
      </c>
      <c r="BF148" s="167">
        <f>IF(N148="snížená",J148,0)</f>
        <v>0</v>
      </c>
      <c r="BG148" s="167">
        <f>IF(N148="zákl. přenesená",J148,0)</f>
        <v>0</v>
      </c>
      <c r="BH148" s="167">
        <f>IF(N148="sníž. přenesená",J148,0)</f>
        <v>0</v>
      </c>
      <c r="BI148" s="167">
        <f>IF(N148="nulová",J148,0)</f>
        <v>0</v>
      </c>
      <c r="BJ148" s="15" t="s">
        <v>87</v>
      </c>
      <c r="BK148" s="167">
        <f>ROUND(I148*H148,2)</f>
        <v>571</v>
      </c>
      <c r="BL148" s="15" t="s">
        <v>162</v>
      </c>
      <c r="BM148" s="15" t="s">
        <v>948</v>
      </c>
    </row>
    <row r="149" spans="2:65" s="11" customFormat="1" ht="11.25">
      <c r="B149" s="168"/>
      <c r="C149" s="169"/>
      <c r="D149" s="170" t="s">
        <v>155</v>
      </c>
      <c r="E149" s="171" t="s">
        <v>35</v>
      </c>
      <c r="F149" s="172" t="s">
        <v>949</v>
      </c>
      <c r="G149" s="169"/>
      <c r="H149" s="173">
        <v>1</v>
      </c>
      <c r="I149" s="169"/>
      <c r="J149" s="169"/>
      <c r="K149" s="169"/>
      <c r="L149" s="174"/>
      <c r="M149" s="175"/>
      <c r="N149" s="176"/>
      <c r="O149" s="176"/>
      <c r="P149" s="176"/>
      <c r="Q149" s="176"/>
      <c r="R149" s="176"/>
      <c r="S149" s="176"/>
      <c r="T149" s="177"/>
      <c r="AT149" s="178" t="s">
        <v>155</v>
      </c>
      <c r="AU149" s="178" t="s">
        <v>157</v>
      </c>
      <c r="AV149" s="11" t="s">
        <v>89</v>
      </c>
      <c r="AW149" s="11" t="s">
        <v>41</v>
      </c>
      <c r="AX149" s="11" t="s">
        <v>79</v>
      </c>
      <c r="AY149" s="178" t="s">
        <v>142</v>
      </c>
    </row>
    <row r="150" spans="2:65" s="10" customFormat="1" ht="20.85" customHeight="1">
      <c r="B150" s="143"/>
      <c r="C150" s="144"/>
      <c r="D150" s="145" t="s">
        <v>78</v>
      </c>
      <c r="E150" s="156" t="s">
        <v>235</v>
      </c>
      <c r="F150" s="156" t="s">
        <v>950</v>
      </c>
      <c r="G150" s="144"/>
      <c r="H150" s="144"/>
      <c r="I150" s="144"/>
      <c r="J150" s="157">
        <f>BK150</f>
        <v>33974.759999999995</v>
      </c>
      <c r="K150" s="144"/>
      <c r="L150" s="148"/>
      <c r="M150" s="149"/>
      <c r="N150" s="150"/>
      <c r="O150" s="150"/>
      <c r="P150" s="151">
        <f>SUM(P151:P162)</f>
        <v>54.771800000000006</v>
      </c>
      <c r="Q150" s="150"/>
      <c r="R150" s="151">
        <f>SUM(R151:R162)</f>
        <v>2.6000000000000003E-3</v>
      </c>
      <c r="S150" s="150"/>
      <c r="T150" s="152">
        <f>SUM(T151:T162)</f>
        <v>0</v>
      </c>
      <c r="AR150" s="153" t="s">
        <v>87</v>
      </c>
      <c r="AT150" s="154" t="s">
        <v>78</v>
      </c>
      <c r="AU150" s="154" t="s">
        <v>89</v>
      </c>
      <c r="AY150" s="153" t="s">
        <v>142</v>
      </c>
      <c r="BK150" s="155">
        <f>SUM(BK151:BK162)</f>
        <v>33974.759999999995</v>
      </c>
    </row>
    <row r="151" spans="2:65" s="1" customFormat="1" ht="22.5" customHeight="1">
      <c r="B151" s="30"/>
      <c r="C151" s="158" t="s">
        <v>7</v>
      </c>
      <c r="D151" s="158" t="s">
        <v>145</v>
      </c>
      <c r="E151" s="159" t="s">
        <v>951</v>
      </c>
      <c r="F151" s="160" t="s">
        <v>952</v>
      </c>
      <c r="G151" s="161" t="s">
        <v>314</v>
      </c>
      <c r="H151" s="162">
        <v>103.2</v>
      </c>
      <c r="I151" s="163">
        <v>34.6</v>
      </c>
      <c r="J151" s="163">
        <f>ROUND(I151*H151,2)</f>
        <v>3570.72</v>
      </c>
      <c r="K151" s="160" t="s">
        <v>149</v>
      </c>
      <c r="L151" s="34"/>
      <c r="M151" s="56" t="s">
        <v>35</v>
      </c>
      <c r="N151" s="164" t="s">
        <v>50</v>
      </c>
      <c r="O151" s="165">
        <v>9.7000000000000003E-2</v>
      </c>
      <c r="P151" s="165">
        <f>O151*H151</f>
        <v>10.010400000000001</v>
      </c>
      <c r="Q151" s="165">
        <v>0</v>
      </c>
      <c r="R151" s="165">
        <f>Q151*H151</f>
        <v>0</v>
      </c>
      <c r="S151" s="165">
        <v>0</v>
      </c>
      <c r="T151" s="166">
        <f>S151*H151</f>
        <v>0</v>
      </c>
      <c r="AR151" s="15" t="s">
        <v>162</v>
      </c>
      <c r="AT151" s="15" t="s">
        <v>145</v>
      </c>
      <c r="AU151" s="15" t="s">
        <v>157</v>
      </c>
      <c r="AY151" s="15" t="s">
        <v>142</v>
      </c>
      <c r="BE151" s="167">
        <f>IF(N151="základní",J151,0)</f>
        <v>3570.72</v>
      </c>
      <c r="BF151" s="167">
        <f>IF(N151="snížená",J151,0)</f>
        <v>0</v>
      </c>
      <c r="BG151" s="167">
        <f>IF(N151="zákl. přenesená",J151,0)</f>
        <v>0</v>
      </c>
      <c r="BH151" s="167">
        <f>IF(N151="sníž. přenesená",J151,0)</f>
        <v>0</v>
      </c>
      <c r="BI151" s="167">
        <f>IF(N151="nulová",J151,0)</f>
        <v>0</v>
      </c>
      <c r="BJ151" s="15" t="s">
        <v>87</v>
      </c>
      <c r="BK151" s="167">
        <f>ROUND(I151*H151,2)</f>
        <v>3570.72</v>
      </c>
      <c r="BL151" s="15" t="s">
        <v>162</v>
      </c>
      <c r="BM151" s="15" t="s">
        <v>953</v>
      </c>
    </row>
    <row r="152" spans="2:65" s="11" customFormat="1" ht="11.25">
      <c r="B152" s="168"/>
      <c r="C152" s="169"/>
      <c r="D152" s="170" t="s">
        <v>155</v>
      </c>
      <c r="E152" s="171" t="s">
        <v>35</v>
      </c>
      <c r="F152" s="172" t="s">
        <v>954</v>
      </c>
      <c r="G152" s="169"/>
      <c r="H152" s="173">
        <v>103.2</v>
      </c>
      <c r="I152" s="169"/>
      <c r="J152" s="169"/>
      <c r="K152" s="169"/>
      <c r="L152" s="174"/>
      <c r="M152" s="175"/>
      <c r="N152" s="176"/>
      <c r="O152" s="176"/>
      <c r="P152" s="176"/>
      <c r="Q152" s="176"/>
      <c r="R152" s="176"/>
      <c r="S152" s="176"/>
      <c r="T152" s="177"/>
      <c r="AT152" s="178" t="s">
        <v>155</v>
      </c>
      <c r="AU152" s="178" t="s">
        <v>157</v>
      </c>
      <c r="AV152" s="11" t="s">
        <v>89</v>
      </c>
      <c r="AW152" s="11" t="s">
        <v>41</v>
      </c>
      <c r="AX152" s="11" t="s">
        <v>79</v>
      </c>
      <c r="AY152" s="178" t="s">
        <v>142</v>
      </c>
    </row>
    <row r="153" spans="2:65" s="1" customFormat="1" ht="22.5" customHeight="1">
      <c r="B153" s="30"/>
      <c r="C153" s="158" t="s">
        <v>255</v>
      </c>
      <c r="D153" s="158" t="s">
        <v>145</v>
      </c>
      <c r="E153" s="159" t="s">
        <v>955</v>
      </c>
      <c r="F153" s="160" t="s">
        <v>956</v>
      </c>
      <c r="G153" s="161" t="s">
        <v>314</v>
      </c>
      <c r="H153" s="162">
        <v>122.7</v>
      </c>
      <c r="I153" s="163">
        <v>161</v>
      </c>
      <c r="J153" s="163">
        <f>ROUND(I153*H153,2)</f>
        <v>19754.7</v>
      </c>
      <c r="K153" s="160" t="s">
        <v>149</v>
      </c>
      <c r="L153" s="34"/>
      <c r="M153" s="56" t="s">
        <v>35</v>
      </c>
      <c r="N153" s="164" t="s">
        <v>50</v>
      </c>
      <c r="O153" s="165">
        <v>6.2E-2</v>
      </c>
      <c r="P153" s="165">
        <f>O153*H153</f>
        <v>7.6074000000000002</v>
      </c>
      <c r="Q153" s="165">
        <v>0</v>
      </c>
      <c r="R153" s="165">
        <f>Q153*H153</f>
        <v>0</v>
      </c>
      <c r="S153" s="165">
        <v>0</v>
      </c>
      <c r="T153" s="166">
        <f>S153*H153</f>
        <v>0</v>
      </c>
      <c r="AR153" s="15" t="s">
        <v>162</v>
      </c>
      <c r="AT153" s="15" t="s">
        <v>145</v>
      </c>
      <c r="AU153" s="15" t="s">
        <v>157</v>
      </c>
      <c r="AY153" s="15" t="s">
        <v>142</v>
      </c>
      <c r="BE153" s="167">
        <f>IF(N153="základní",J153,0)</f>
        <v>19754.7</v>
      </c>
      <c r="BF153" s="167">
        <f>IF(N153="snížená",J153,0)</f>
        <v>0</v>
      </c>
      <c r="BG153" s="167">
        <f>IF(N153="zákl. přenesená",J153,0)</f>
        <v>0</v>
      </c>
      <c r="BH153" s="167">
        <f>IF(N153="sníž. přenesená",J153,0)</f>
        <v>0</v>
      </c>
      <c r="BI153" s="167">
        <f>IF(N153="nulová",J153,0)</f>
        <v>0</v>
      </c>
      <c r="BJ153" s="15" t="s">
        <v>87</v>
      </c>
      <c r="BK153" s="167">
        <f>ROUND(I153*H153,2)</f>
        <v>19754.7</v>
      </c>
      <c r="BL153" s="15" t="s">
        <v>162</v>
      </c>
      <c r="BM153" s="15" t="s">
        <v>957</v>
      </c>
    </row>
    <row r="154" spans="2:65" s="11" customFormat="1" ht="11.25">
      <c r="B154" s="168"/>
      <c r="C154" s="169"/>
      <c r="D154" s="170" t="s">
        <v>155</v>
      </c>
      <c r="E154" s="171" t="s">
        <v>35</v>
      </c>
      <c r="F154" s="172" t="s">
        <v>958</v>
      </c>
      <c r="G154" s="169"/>
      <c r="H154" s="173">
        <v>122.7</v>
      </c>
      <c r="I154" s="169"/>
      <c r="J154" s="169"/>
      <c r="K154" s="169"/>
      <c r="L154" s="174"/>
      <c r="M154" s="175"/>
      <c r="N154" s="176"/>
      <c r="O154" s="176"/>
      <c r="P154" s="176"/>
      <c r="Q154" s="176"/>
      <c r="R154" s="176"/>
      <c r="S154" s="176"/>
      <c r="T154" s="177"/>
      <c r="AT154" s="178" t="s">
        <v>155</v>
      </c>
      <c r="AU154" s="178" t="s">
        <v>157</v>
      </c>
      <c r="AV154" s="11" t="s">
        <v>89</v>
      </c>
      <c r="AW154" s="11" t="s">
        <v>41</v>
      </c>
      <c r="AX154" s="11" t="s">
        <v>79</v>
      </c>
      <c r="AY154" s="178" t="s">
        <v>142</v>
      </c>
    </row>
    <row r="155" spans="2:65" s="1" customFormat="1" ht="16.5" customHeight="1">
      <c r="B155" s="30"/>
      <c r="C155" s="158" t="s">
        <v>259</v>
      </c>
      <c r="D155" s="158" t="s">
        <v>145</v>
      </c>
      <c r="E155" s="159" t="s">
        <v>959</v>
      </c>
      <c r="F155" s="160" t="s">
        <v>960</v>
      </c>
      <c r="G155" s="161" t="s">
        <v>314</v>
      </c>
      <c r="H155" s="162">
        <v>19.5</v>
      </c>
      <c r="I155" s="163">
        <v>190</v>
      </c>
      <c r="J155" s="163">
        <f>ROUND(I155*H155,2)</f>
        <v>3705</v>
      </c>
      <c r="K155" s="160" t="s">
        <v>149</v>
      </c>
      <c r="L155" s="34"/>
      <c r="M155" s="56" t="s">
        <v>35</v>
      </c>
      <c r="N155" s="164" t="s">
        <v>50</v>
      </c>
      <c r="O155" s="165">
        <v>0.65200000000000002</v>
      </c>
      <c r="P155" s="165">
        <f>O155*H155</f>
        <v>12.714</v>
      </c>
      <c r="Q155" s="165">
        <v>0</v>
      </c>
      <c r="R155" s="165">
        <f>Q155*H155</f>
        <v>0</v>
      </c>
      <c r="S155" s="165">
        <v>0</v>
      </c>
      <c r="T155" s="166">
        <f>S155*H155</f>
        <v>0</v>
      </c>
      <c r="AR155" s="15" t="s">
        <v>162</v>
      </c>
      <c r="AT155" s="15" t="s">
        <v>145</v>
      </c>
      <c r="AU155" s="15" t="s">
        <v>157</v>
      </c>
      <c r="AY155" s="15" t="s">
        <v>142</v>
      </c>
      <c r="BE155" s="167">
        <f>IF(N155="základní",J155,0)</f>
        <v>3705</v>
      </c>
      <c r="BF155" s="167">
        <f>IF(N155="snížená",J155,0)</f>
        <v>0</v>
      </c>
      <c r="BG155" s="167">
        <f>IF(N155="zákl. přenesená",J155,0)</f>
        <v>0</v>
      </c>
      <c r="BH155" s="167">
        <f>IF(N155="sníž. přenesená",J155,0)</f>
        <v>0</v>
      </c>
      <c r="BI155" s="167">
        <f>IF(N155="nulová",J155,0)</f>
        <v>0</v>
      </c>
      <c r="BJ155" s="15" t="s">
        <v>87</v>
      </c>
      <c r="BK155" s="167">
        <f>ROUND(I155*H155,2)</f>
        <v>3705</v>
      </c>
      <c r="BL155" s="15" t="s">
        <v>162</v>
      </c>
      <c r="BM155" s="15" t="s">
        <v>961</v>
      </c>
    </row>
    <row r="156" spans="2:65" s="11" customFormat="1" ht="11.25">
      <c r="B156" s="168"/>
      <c r="C156" s="169"/>
      <c r="D156" s="170" t="s">
        <v>155</v>
      </c>
      <c r="E156" s="171" t="s">
        <v>35</v>
      </c>
      <c r="F156" s="172" t="s">
        <v>962</v>
      </c>
      <c r="G156" s="169"/>
      <c r="H156" s="173">
        <v>19.5</v>
      </c>
      <c r="I156" s="169"/>
      <c r="J156" s="169"/>
      <c r="K156" s="169"/>
      <c r="L156" s="174"/>
      <c r="M156" s="175"/>
      <c r="N156" s="176"/>
      <c r="O156" s="176"/>
      <c r="P156" s="176"/>
      <c r="Q156" s="176"/>
      <c r="R156" s="176"/>
      <c r="S156" s="176"/>
      <c r="T156" s="177"/>
      <c r="AT156" s="178" t="s">
        <v>155</v>
      </c>
      <c r="AU156" s="178" t="s">
        <v>157</v>
      </c>
      <c r="AV156" s="11" t="s">
        <v>89</v>
      </c>
      <c r="AW156" s="11" t="s">
        <v>41</v>
      </c>
      <c r="AX156" s="11" t="s">
        <v>79</v>
      </c>
      <c r="AY156" s="178" t="s">
        <v>142</v>
      </c>
    </row>
    <row r="157" spans="2:65" s="1" customFormat="1" ht="16.5" customHeight="1">
      <c r="B157" s="30"/>
      <c r="C157" s="158" t="s">
        <v>264</v>
      </c>
      <c r="D157" s="158" t="s">
        <v>145</v>
      </c>
      <c r="E157" s="159" t="s">
        <v>963</v>
      </c>
      <c r="F157" s="160" t="s">
        <v>964</v>
      </c>
      <c r="G157" s="161" t="s">
        <v>327</v>
      </c>
      <c r="H157" s="162">
        <v>130</v>
      </c>
      <c r="I157" s="163">
        <v>33.4</v>
      </c>
      <c r="J157" s="163">
        <f>ROUND(I157*H157,2)</f>
        <v>4342</v>
      </c>
      <c r="K157" s="160" t="s">
        <v>149</v>
      </c>
      <c r="L157" s="34"/>
      <c r="M157" s="56" t="s">
        <v>35</v>
      </c>
      <c r="N157" s="164" t="s">
        <v>50</v>
      </c>
      <c r="O157" s="165">
        <v>0.13</v>
      </c>
      <c r="P157" s="165">
        <f>O157*H157</f>
        <v>16.900000000000002</v>
      </c>
      <c r="Q157" s="165">
        <v>0</v>
      </c>
      <c r="R157" s="165">
        <f>Q157*H157</f>
        <v>0</v>
      </c>
      <c r="S157" s="165">
        <v>0</v>
      </c>
      <c r="T157" s="166">
        <f>S157*H157</f>
        <v>0</v>
      </c>
      <c r="AR157" s="15" t="s">
        <v>162</v>
      </c>
      <c r="AT157" s="15" t="s">
        <v>145</v>
      </c>
      <c r="AU157" s="15" t="s">
        <v>157</v>
      </c>
      <c r="AY157" s="15" t="s">
        <v>142</v>
      </c>
      <c r="BE157" s="167">
        <f>IF(N157="základní",J157,0)</f>
        <v>4342</v>
      </c>
      <c r="BF157" s="167">
        <f>IF(N157="snížená",J157,0)</f>
        <v>0</v>
      </c>
      <c r="BG157" s="167">
        <f>IF(N157="zákl. přenesená",J157,0)</f>
        <v>0</v>
      </c>
      <c r="BH157" s="167">
        <f>IF(N157="sníž. přenesená",J157,0)</f>
        <v>0</v>
      </c>
      <c r="BI157" s="167">
        <f>IF(N157="nulová",J157,0)</f>
        <v>0</v>
      </c>
      <c r="BJ157" s="15" t="s">
        <v>87</v>
      </c>
      <c r="BK157" s="167">
        <f>ROUND(I157*H157,2)</f>
        <v>4342</v>
      </c>
      <c r="BL157" s="15" t="s">
        <v>162</v>
      </c>
      <c r="BM157" s="15" t="s">
        <v>965</v>
      </c>
    </row>
    <row r="158" spans="2:65" s="11" customFormat="1" ht="11.25">
      <c r="B158" s="168"/>
      <c r="C158" s="169"/>
      <c r="D158" s="170" t="s">
        <v>155</v>
      </c>
      <c r="E158" s="171" t="s">
        <v>35</v>
      </c>
      <c r="F158" s="172" t="s">
        <v>966</v>
      </c>
      <c r="G158" s="169"/>
      <c r="H158" s="173">
        <v>130</v>
      </c>
      <c r="I158" s="169"/>
      <c r="J158" s="169"/>
      <c r="K158" s="169"/>
      <c r="L158" s="174"/>
      <c r="M158" s="175"/>
      <c r="N158" s="176"/>
      <c r="O158" s="176"/>
      <c r="P158" s="176"/>
      <c r="Q158" s="176"/>
      <c r="R158" s="176"/>
      <c r="S158" s="176"/>
      <c r="T158" s="177"/>
      <c r="AT158" s="178" t="s">
        <v>155</v>
      </c>
      <c r="AU158" s="178" t="s">
        <v>157</v>
      </c>
      <c r="AV158" s="11" t="s">
        <v>89</v>
      </c>
      <c r="AW158" s="11" t="s">
        <v>41</v>
      </c>
      <c r="AX158" s="11" t="s">
        <v>79</v>
      </c>
      <c r="AY158" s="178" t="s">
        <v>142</v>
      </c>
    </row>
    <row r="159" spans="2:65" s="1" customFormat="1" ht="22.5" customHeight="1">
      <c r="B159" s="30"/>
      <c r="C159" s="158" t="s">
        <v>268</v>
      </c>
      <c r="D159" s="158" t="s">
        <v>145</v>
      </c>
      <c r="E159" s="159" t="s">
        <v>967</v>
      </c>
      <c r="F159" s="160" t="s">
        <v>968</v>
      </c>
      <c r="G159" s="161" t="s">
        <v>327</v>
      </c>
      <c r="H159" s="162">
        <v>130</v>
      </c>
      <c r="I159" s="163">
        <v>18.2</v>
      </c>
      <c r="J159" s="163">
        <f>ROUND(I159*H159,2)</f>
        <v>2366</v>
      </c>
      <c r="K159" s="160" t="s">
        <v>149</v>
      </c>
      <c r="L159" s="34"/>
      <c r="M159" s="56" t="s">
        <v>35</v>
      </c>
      <c r="N159" s="164" t="s">
        <v>50</v>
      </c>
      <c r="O159" s="165">
        <v>5.8000000000000003E-2</v>
      </c>
      <c r="P159" s="165">
        <f>O159*H159</f>
        <v>7.54</v>
      </c>
      <c r="Q159" s="165">
        <v>0</v>
      </c>
      <c r="R159" s="165">
        <f>Q159*H159</f>
        <v>0</v>
      </c>
      <c r="S159" s="165">
        <v>0</v>
      </c>
      <c r="T159" s="166">
        <f>S159*H159</f>
        <v>0</v>
      </c>
      <c r="AR159" s="15" t="s">
        <v>162</v>
      </c>
      <c r="AT159" s="15" t="s">
        <v>145</v>
      </c>
      <c r="AU159" s="15" t="s">
        <v>157</v>
      </c>
      <c r="AY159" s="15" t="s">
        <v>142</v>
      </c>
      <c r="BE159" s="167">
        <f>IF(N159="základní",J159,0)</f>
        <v>2366</v>
      </c>
      <c r="BF159" s="167">
        <f>IF(N159="snížená",J159,0)</f>
        <v>0</v>
      </c>
      <c r="BG159" s="167">
        <f>IF(N159="zákl. přenesená",J159,0)</f>
        <v>0</v>
      </c>
      <c r="BH159" s="167">
        <f>IF(N159="sníž. přenesená",J159,0)</f>
        <v>0</v>
      </c>
      <c r="BI159" s="167">
        <f>IF(N159="nulová",J159,0)</f>
        <v>0</v>
      </c>
      <c r="BJ159" s="15" t="s">
        <v>87</v>
      </c>
      <c r="BK159" s="167">
        <f>ROUND(I159*H159,2)</f>
        <v>2366</v>
      </c>
      <c r="BL159" s="15" t="s">
        <v>162</v>
      </c>
      <c r="BM159" s="15" t="s">
        <v>969</v>
      </c>
    </row>
    <row r="160" spans="2:65" s="11" customFormat="1" ht="11.25">
      <c r="B160" s="168"/>
      <c r="C160" s="169"/>
      <c r="D160" s="170" t="s">
        <v>155</v>
      </c>
      <c r="E160" s="171" t="s">
        <v>35</v>
      </c>
      <c r="F160" s="172" t="s">
        <v>966</v>
      </c>
      <c r="G160" s="169"/>
      <c r="H160" s="173">
        <v>130</v>
      </c>
      <c r="I160" s="169"/>
      <c r="J160" s="169"/>
      <c r="K160" s="169"/>
      <c r="L160" s="174"/>
      <c r="M160" s="175"/>
      <c r="N160" s="176"/>
      <c r="O160" s="176"/>
      <c r="P160" s="176"/>
      <c r="Q160" s="176"/>
      <c r="R160" s="176"/>
      <c r="S160" s="176"/>
      <c r="T160" s="177"/>
      <c r="AT160" s="178" t="s">
        <v>155</v>
      </c>
      <c r="AU160" s="178" t="s">
        <v>157</v>
      </c>
      <c r="AV160" s="11" t="s">
        <v>89</v>
      </c>
      <c r="AW160" s="11" t="s">
        <v>41</v>
      </c>
      <c r="AX160" s="11" t="s">
        <v>79</v>
      </c>
      <c r="AY160" s="178" t="s">
        <v>142</v>
      </c>
    </row>
    <row r="161" spans="2:65" s="1" customFormat="1" ht="16.5" customHeight="1">
      <c r="B161" s="30"/>
      <c r="C161" s="184" t="s">
        <v>272</v>
      </c>
      <c r="D161" s="184" t="s">
        <v>367</v>
      </c>
      <c r="E161" s="185" t="s">
        <v>970</v>
      </c>
      <c r="F161" s="186" t="s">
        <v>971</v>
      </c>
      <c r="G161" s="187" t="s">
        <v>972</v>
      </c>
      <c r="H161" s="188">
        <v>2.6</v>
      </c>
      <c r="I161" s="189">
        <v>90.9</v>
      </c>
      <c r="J161" s="189">
        <f>ROUND(I161*H161,2)</f>
        <v>236.34</v>
      </c>
      <c r="K161" s="186" t="s">
        <v>149</v>
      </c>
      <c r="L161" s="190"/>
      <c r="M161" s="191" t="s">
        <v>35</v>
      </c>
      <c r="N161" s="192" t="s">
        <v>50</v>
      </c>
      <c r="O161" s="165">
        <v>0</v>
      </c>
      <c r="P161" s="165">
        <f>O161*H161</f>
        <v>0</v>
      </c>
      <c r="Q161" s="165">
        <v>1E-3</v>
      </c>
      <c r="R161" s="165">
        <f>Q161*H161</f>
        <v>2.6000000000000003E-3</v>
      </c>
      <c r="S161" s="165">
        <v>0</v>
      </c>
      <c r="T161" s="166">
        <f>S161*H161</f>
        <v>0</v>
      </c>
      <c r="AR161" s="15" t="s">
        <v>183</v>
      </c>
      <c r="AT161" s="15" t="s">
        <v>367</v>
      </c>
      <c r="AU161" s="15" t="s">
        <v>157</v>
      </c>
      <c r="AY161" s="15" t="s">
        <v>142</v>
      </c>
      <c r="BE161" s="167">
        <f>IF(N161="základní",J161,0)</f>
        <v>236.34</v>
      </c>
      <c r="BF161" s="167">
        <f>IF(N161="snížená",J161,0)</f>
        <v>0</v>
      </c>
      <c r="BG161" s="167">
        <f>IF(N161="zákl. přenesená",J161,0)</f>
        <v>0</v>
      </c>
      <c r="BH161" s="167">
        <f>IF(N161="sníž. přenesená",J161,0)</f>
        <v>0</v>
      </c>
      <c r="BI161" s="167">
        <f>IF(N161="nulová",J161,0)</f>
        <v>0</v>
      </c>
      <c r="BJ161" s="15" t="s">
        <v>87</v>
      </c>
      <c r="BK161" s="167">
        <f>ROUND(I161*H161,2)</f>
        <v>236.34</v>
      </c>
      <c r="BL161" s="15" t="s">
        <v>162</v>
      </c>
      <c r="BM161" s="15" t="s">
        <v>973</v>
      </c>
    </row>
    <row r="162" spans="2:65" s="11" customFormat="1" ht="11.25">
      <c r="B162" s="168"/>
      <c r="C162" s="169"/>
      <c r="D162" s="170" t="s">
        <v>155</v>
      </c>
      <c r="E162" s="171" t="s">
        <v>35</v>
      </c>
      <c r="F162" s="172" t="s">
        <v>974</v>
      </c>
      <c r="G162" s="169"/>
      <c r="H162" s="173">
        <v>2.6</v>
      </c>
      <c r="I162" s="169"/>
      <c r="J162" s="169"/>
      <c r="K162" s="169"/>
      <c r="L162" s="174"/>
      <c r="M162" s="175"/>
      <c r="N162" s="176"/>
      <c r="O162" s="176"/>
      <c r="P162" s="176"/>
      <c r="Q162" s="176"/>
      <c r="R162" s="176"/>
      <c r="S162" s="176"/>
      <c r="T162" s="177"/>
      <c r="AT162" s="178" t="s">
        <v>155</v>
      </c>
      <c r="AU162" s="178" t="s">
        <v>157</v>
      </c>
      <c r="AV162" s="11" t="s">
        <v>89</v>
      </c>
      <c r="AW162" s="11" t="s">
        <v>41</v>
      </c>
      <c r="AX162" s="11" t="s">
        <v>79</v>
      </c>
      <c r="AY162" s="178" t="s">
        <v>142</v>
      </c>
    </row>
    <row r="163" spans="2:65" s="10" customFormat="1" ht="22.9" customHeight="1">
      <c r="B163" s="143"/>
      <c r="C163" s="144"/>
      <c r="D163" s="145" t="s">
        <v>78</v>
      </c>
      <c r="E163" s="156" t="s">
        <v>141</v>
      </c>
      <c r="F163" s="156" t="s">
        <v>975</v>
      </c>
      <c r="G163" s="144"/>
      <c r="H163" s="144"/>
      <c r="I163" s="144"/>
      <c r="J163" s="157">
        <f>BK163</f>
        <v>1901453.46</v>
      </c>
      <c r="K163" s="144"/>
      <c r="L163" s="148"/>
      <c r="M163" s="149"/>
      <c r="N163" s="150"/>
      <c r="O163" s="150"/>
      <c r="P163" s="151">
        <f>SUM(P164:P218)</f>
        <v>1021.7456999999999</v>
      </c>
      <c r="Q163" s="150"/>
      <c r="R163" s="151">
        <f>SUM(R164:R218)</f>
        <v>2652.2045260000004</v>
      </c>
      <c r="S163" s="150"/>
      <c r="T163" s="152">
        <f>SUM(T164:T218)</f>
        <v>0</v>
      </c>
      <c r="AR163" s="153" t="s">
        <v>87</v>
      </c>
      <c r="AT163" s="154" t="s">
        <v>78</v>
      </c>
      <c r="AU163" s="154" t="s">
        <v>87</v>
      </c>
      <c r="AY163" s="153" t="s">
        <v>142</v>
      </c>
      <c r="BK163" s="155">
        <f>SUM(BK164:BK218)</f>
        <v>1901453.46</v>
      </c>
    </row>
    <row r="164" spans="2:65" s="1" customFormat="1" ht="16.5" customHeight="1">
      <c r="B164" s="30"/>
      <c r="C164" s="158" t="s">
        <v>276</v>
      </c>
      <c r="D164" s="158" t="s">
        <v>145</v>
      </c>
      <c r="E164" s="159" t="s">
        <v>976</v>
      </c>
      <c r="F164" s="160" t="s">
        <v>977</v>
      </c>
      <c r="G164" s="161" t="s">
        <v>327</v>
      </c>
      <c r="H164" s="162">
        <v>2774</v>
      </c>
      <c r="I164" s="163">
        <v>17.8</v>
      </c>
      <c r="J164" s="163">
        <f>ROUND(I164*H164,2)</f>
        <v>49377.2</v>
      </c>
      <c r="K164" s="160" t="s">
        <v>149</v>
      </c>
      <c r="L164" s="34"/>
      <c r="M164" s="56" t="s">
        <v>35</v>
      </c>
      <c r="N164" s="164" t="s">
        <v>50</v>
      </c>
      <c r="O164" s="165">
        <v>1.6E-2</v>
      </c>
      <c r="P164" s="165">
        <f>O164*H164</f>
        <v>44.384</v>
      </c>
      <c r="Q164" s="165">
        <v>0</v>
      </c>
      <c r="R164" s="165">
        <f>Q164*H164</f>
        <v>0</v>
      </c>
      <c r="S164" s="165">
        <v>0</v>
      </c>
      <c r="T164" s="166">
        <f>S164*H164</f>
        <v>0</v>
      </c>
      <c r="AR164" s="15" t="s">
        <v>162</v>
      </c>
      <c r="AT164" s="15" t="s">
        <v>145</v>
      </c>
      <c r="AU164" s="15" t="s">
        <v>89</v>
      </c>
      <c r="AY164" s="15" t="s">
        <v>142</v>
      </c>
      <c r="BE164" s="167">
        <f>IF(N164="základní",J164,0)</f>
        <v>49377.2</v>
      </c>
      <c r="BF164" s="167">
        <f>IF(N164="snížená",J164,0)</f>
        <v>0</v>
      </c>
      <c r="BG164" s="167">
        <f>IF(N164="zákl. přenesená",J164,0)</f>
        <v>0</v>
      </c>
      <c r="BH164" s="167">
        <f>IF(N164="sníž. přenesená",J164,0)</f>
        <v>0</v>
      </c>
      <c r="BI164" s="167">
        <f>IF(N164="nulová",J164,0)</f>
        <v>0</v>
      </c>
      <c r="BJ164" s="15" t="s">
        <v>87</v>
      </c>
      <c r="BK164" s="167">
        <f>ROUND(I164*H164,2)</f>
        <v>49377.2</v>
      </c>
      <c r="BL164" s="15" t="s">
        <v>162</v>
      </c>
      <c r="BM164" s="15" t="s">
        <v>978</v>
      </c>
    </row>
    <row r="165" spans="2:65" s="11" customFormat="1" ht="11.25">
      <c r="B165" s="168"/>
      <c r="C165" s="169"/>
      <c r="D165" s="170" t="s">
        <v>155</v>
      </c>
      <c r="E165" s="171" t="s">
        <v>35</v>
      </c>
      <c r="F165" s="172" t="s">
        <v>979</v>
      </c>
      <c r="G165" s="169"/>
      <c r="H165" s="173">
        <v>2774</v>
      </c>
      <c r="I165" s="169"/>
      <c r="J165" s="169"/>
      <c r="K165" s="169"/>
      <c r="L165" s="174"/>
      <c r="M165" s="175"/>
      <c r="N165" s="176"/>
      <c r="O165" s="176"/>
      <c r="P165" s="176"/>
      <c r="Q165" s="176"/>
      <c r="R165" s="176"/>
      <c r="S165" s="176"/>
      <c r="T165" s="177"/>
      <c r="AT165" s="178" t="s">
        <v>155</v>
      </c>
      <c r="AU165" s="178" t="s">
        <v>89</v>
      </c>
      <c r="AV165" s="11" t="s">
        <v>89</v>
      </c>
      <c r="AW165" s="11" t="s">
        <v>41</v>
      </c>
      <c r="AX165" s="11" t="s">
        <v>79</v>
      </c>
      <c r="AY165" s="178" t="s">
        <v>142</v>
      </c>
    </row>
    <row r="166" spans="2:65" s="1" customFormat="1" ht="16.5" customHeight="1">
      <c r="B166" s="30"/>
      <c r="C166" s="184" t="s">
        <v>280</v>
      </c>
      <c r="D166" s="184" t="s">
        <v>367</v>
      </c>
      <c r="E166" s="185" t="s">
        <v>980</v>
      </c>
      <c r="F166" s="186" t="s">
        <v>981</v>
      </c>
      <c r="G166" s="187" t="s">
        <v>346</v>
      </c>
      <c r="H166" s="188">
        <v>748.98</v>
      </c>
      <c r="I166" s="189">
        <v>335</v>
      </c>
      <c r="J166" s="189">
        <f>ROUND(I166*H166,2)</f>
        <v>250908.3</v>
      </c>
      <c r="K166" s="186" t="s">
        <v>149</v>
      </c>
      <c r="L166" s="190"/>
      <c r="M166" s="191" t="s">
        <v>35</v>
      </c>
      <c r="N166" s="192" t="s">
        <v>50</v>
      </c>
      <c r="O166" s="165">
        <v>0</v>
      </c>
      <c r="P166" s="165">
        <f>O166*H166</f>
        <v>0</v>
      </c>
      <c r="Q166" s="165">
        <v>1</v>
      </c>
      <c r="R166" s="165">
        <f>Q166*H166</f>
        <v>748.98</v>
      </c>
      <c r="S166" s="165">
        <v>0</v>
      </c>
      <c r="T166" s="166">
        <f>S166*H166</f>
        <v>0</v>
      </c>
      <c r="AR166" s="15" t="s">
        <v>183</v>
      </c>
      <c r="AT166" s="15" t="s">
        <v>367</v>
      </c>
      <c r="AU166" s="15" t="s">
        <v>89</v>
      </c>
      <c r="AY166" s="15" t="s">
        <v>142</v>
      </c>
      <c r="BE166" s="167">
        <f>IF(N166="základní",J166,0)</f>
        <v>250908.3</v>
      </c>
      <c r="BF166" s="167">
        <f>IF(N166="snížená",J166,0)</f>
        <v>0</v>
      </c>
      <c r="BG166" s="167">
        <f>IF(N166="zákl. přenesená",J166,0)</f>
        <v>0</v>
      </c>
      <c r="BH166" s="167">
        <f>IF(N166="sníž. přenesená",J166,0)</f>
        <v>0</v>
      </c>
      <c r="BI166" s="167">
        <f>IF(N166="nulová",J166,0)</f>
        <v>0</v>
      </c>
      <c r="BJ166" s="15" t="s">
        <v>87</v>
      </c>
      <c r="BK166" s="167">
        <f>ROUND(I166*H166,2)</f>
        <v>250908.3</v>
      </c>
      <c r="BL166" s="15" t="s">
        <v>162</v>
      </c>
      <c r="BM166" s="15" t="s">
        <v>982</v>
      </c>
    </row>
    <row r="167" spans="2:65" s="11" customFormat="1" ht="11.25">
      <c r="B167" s="168"/>
      <c r="C167" s="169"/>
      <c r="D167" s="170" t="s">
        <v>155</v>
      </c>
      <c r="E167" s="171" t="s">
        <v>35</v>
      </c>
      <c r="F167" s="172" t="s">
        <v>983</v>
      </c>
      <c r="G167" s="169"/>
      <c r="H167" s="173">
        <v>748.98</v>
      </c>
      <c r="I167" s="169"/>
      <c r="J167" s="169"/>
      <c r="K167" s="169"/>
      <c r="L167" s="174"/>
      <c r="M167" s="175"/>
      <c r="N167" s="176"/>
      <c r="O167" s="176"/>
      <c r="P167" s="176"/>
      <c r="Q167" s="176"/>
      <c r="R167" s="176"/>
      <c r="S167" s="176"/>
      <c r="T167" s="177"/>
      <c r="AT167" s="178" t="s">
        <v>155</v>
      </c>
      <c r="AU167" s="178" t="s">
        <v>89</v>
      </c>
      <c r="AV167" s="11" t="s">
        <v>89</v>
      </c>
      <c r="AW167" s="11" t="s">
        <v>41</v>
      </c>
      <c r="AX167" s="11" t="s">
        <v>79</v>
      </c>
      <c r="AY167" s="178" t="s">
        <v>142</v>
      </c>
    </row>
    <row r="168" spans="2:65" s="1" customFormat="1" ht="16.5" customHeight="1">
      <c r="B168" s="30"/>
      <c r="C168" s="158" t="s">
        <v>286</v>
      </c>
      <c r="D168" s="158" t="s">
        <v>145</v>
      </c>
      <c r="E168" s="159" t="s">
        <v>984</v>
      </c>
      <c r="F168" s="160" t="s">
        <v>985</v>
      </c>
      <c r="G168" s="161" t="s">
        <v>327</v>
      </c>
      <c r="H168" s="162">
        <v>194</v>
      </c>
      <c r="I168" s="163">
        <v>99.7</v>
      </c>
      <c r="J168" s="163">
        <f>ROUND(I168*H168,2)</f>
        <v>19341.8</v>
      </c>
      <c r="K168" s="160" t="s">
        <v>149</v>
      </c>
      <c r="L168" s="34"/>
      <c r="M168" s="56" t="s">
        <v>35</v>
      </c>
      <c r="N168" s="164" t="s">
        <v>50</v>
      </c>
      <c r="O168" s="165">
        <v>2.5999999999999999E-2</v>
      </c>
      <c r="P168" s="165">
        <f>O168*H168</f>
        <v>5.0439999999999996</v>
      </c>
      <c r="Q168" s="165">
        <v>0.24359</v>
      </c>
      <c r="R168" s="165">
        <f>Q168*H168</f>
        <v>47.256459999999997</v>
      </c>
      <c r="S168" s="165">
        <v>0</v>
      </c>
      <c r="T168" s="166">
        <f>S168*H168</f>
        <v>0</v>
      </c>
      <c r="AR168" s="15" t="s">
        <v>162</v>
      </c>
      <c r="AT168" s="15" t="s">
        <v>145</v>
      </c>
      <c r="AU168" s="15" t="s">
        <v>89</v>
      </c>
      <c r="AY168" s="15" t="s">
        <v>142</v>
      </c>
      <c r="BE168" s="167">
        <f>IF(N168="základní",J168,0)</f>
        <v>19341.8</v>
      </c>
      <c r="BF168" s="167">
        <f>IF(N168="snížená",J168,0)</f>
        <v>0</v>
      </c>
      <c r="BG168" s="167">
        <f>IF(N168="zákl. přenesená",J168,0)</f>
        <v>0</v>
      </c>
      <c r="BH168" s="167">
        <f>IF(N168="sníž. přenesená",J168,0)</f>
        <v>0</v>
      </c>
      <c r="BI168" s="167">
        <f>IF(N168="nulová",J168,0)</f>
        <v>0</v>
      </c>
      <c r="BJ168" s="15" t="s">
        <v>87</v>
      </c>
      <c r="BK168" s="167">
        <f>ROUND(I168*H168,2)</f>
        <v>19341.8</v>
      </c>
      <c r="BL168" s="15" t="s">
        <v>162</v>
      </c>
      <c r="BM168" s="15" t="s">
        <v>986</v>
      </c>
    </row>
    <row r="169" spans="2:65" s="11" customFormat="1" ht="11.25">
      <c r="B169" s="168"/>
      <c r="C169" s="169"/>
      <c r="D169" s="170" t="s">
        <v>155</v>
      </c>
      <c r="E169" s="171" t="s">
        <v>35</v>
      </c>
      <c r="F169" s="172" t="s">
        <v>987</v>
      </c>
      <c r="G169" s="169"/>
      <c r="H169" s="173">
        <v>194</v>
      </c>
      <c r="I169" s="169"/>
      <c r="J169" s="169"/>
      <c r="K169" s="169"/>
      <c r="L169" s="174"/>
      <c r="M169" s="175"/>
      <c r="N169" s="176"/>
      <c r="O169" s="176"/>
      <c r="P169" s="176"/>
      <c r="Q169" s="176"/>
      <c r="R169" s="176"/>
      <c r="S169" s="176"/>
      <c r="T169" s="177"/>
      <c r="AT169" s="178" t="s">
        <v>155</v>
      </c>
      <c r="AU169" s="178" t="s">
        <v>89</v>
      </c>
      <c r="AV169" s="11" t="s">
        <v>89</v>
      </c>
      <c r="AW169" s="11" t="s">
        <v>41</v>
      </c>
      <c r="AX169" s="11" t="s">
        <v>79</v>
      </c>
      <c r="AY169" s="178" t="s">
        <v>142</v>
      </c>
    </row>
    <row r="170" spans="2:65" s="1" customFormat="1" ht="16.5" customHeight="1">
      <c r="B170" s="30"/>
      <c r="C170" s="158" t="s">
        <v>293</v>
      </c>
      <c r="D170" s="158" t="s">
        <v>145</v>
      </c>
      <c r="E170" s="159" t="s">
        <v>988</v>
      </c>
      <c r="F170" s="160" t="s">
        <v>989</v>
      </c>
      <c r="G170" s="161" t="s">
        <v>327</v>
      </c>
      <c r="H170" s="162">
        <v>89</v>
      </c>
      <c r="I170" s="163">
        <v>112</v>
      </c>
      <c r="J170" s="163">
        <f>ROUND(I170*H170,2)</f>
        <v>9968</v>
      </c>
      <c r="K170" s="160" t="s">
        <v>149</v>
      </c>
      <c r="L170" s="34"/>
      <c r="M170" s="56" t="s">
        <v>35</v>
      </c>
      <c r="N170" s="164" t="s">
        <v>50</v>
      </c>
      <c r="O170" s="165">
        <v>2.5999999999999999E-2</v>
      </c>
      <c r="P170" s="165">
        <f>O170*H170</f>
        <v>2.3140000000000001</v>
      </c>
      <c r="Q170" s="165">
        <v>0.27994000000000002</v>
      </c>
      <c r="R170" s="165">
        <f>Q170*H170</f>
        <v>24.914660000000001</v>
      </c>
      <c r="S170" s="165">
        <v>0</v>
      </c>
      <c r="T170" s="166">
        <f>S170*H170</f>
        <v>0</v>
      </c>
      <c r="AR170" s="15" t="s">
        <v>162</v>
      </c>
      <c r="AT170" s="15" t="s">
        <v>145</v>
      </c>
      <c r="AU170" s="15" t="s">
        <v>89</v>
      </c>
      <c r="AY170" s="15" t="s">
        <v>142</v>
      </c>
      <c r="BE170" s="167">
        <f>IF(N170="základní",J170,0)</f>
        <v>9968</v>
      </c>
      <c r="BF170" s="167">
        <f>IF(N170="snížená",J170,0)</f>
        <v>0</v>
      </c>
      <c r="BG170" s="167">
        <f>IF(N170="zákl. přenesená",J170,0)</f>
        <v>0</v>
      </c>
      <c r="BH170" s="167">
        <f>IF(N170="sníž. přenesená",J170,0)</f>
        <v>0</v>
      </c>
      <c r="BI170" s="167">
        <f>IF(N170="nulová",J170,0)</f>
        <v>0</v>
      </c>
      <c r="BJ170" s="15" t="s">
        <v>87</v>
      </c>
      <c r="BK170" s="167">
        <f>ROUND(I170*H170,2)</f>
        <v>9968</v>
      </c>
      <c r="BL170" s="15" t="s">
        <v>162</v>
      </c>
      <c r="BM170" s="15" t="s">
        <v>990</v>
      </c>
    </row>
    <row r="171" spans="2:65" s="11" customFormat="1" ht="11.25">
      <c r="B171" s="168"/>
      <c r="C171" s="169"/>
      <c r="D171" s="170" t="s">
        <v>155</v>
      </c>
      <c r="E171" s="171" t="s">
        <v>35</v>
      </c>
      <c r="F171" s="172" t="s">
        <v>991</v>
      </c>
      <c r="G171" s="169"/>
      <c r="H171" s="173">
        <v>89</v>
      </c>
      <c r="I171" s="169"/>
      <c r="J171" s="169"/>
      <c r="K171" s="169"/>
      <c r="L171" s="174"/>
      <c r="M171" s="175"/>
      <c r="N171" s="176"/>
      <c r="O171" s="176"/>
      <c r="P171" s="176"/>
      <c r="Q171" s="176"/>
      <c r="R171" s="176"/>
      <c r="S171" s="176"/>
      <c r="T171" s="177"/>
      <c r="AT171" s="178" t="s">
        <v>155</v>
      </c>
      <c r="AU171" s="178" t="s">
        <v>89</v>
      </c>
      <c r="AV171" s="11" t="s">
        <v>89</v>
      </c>
      <c r="AW171" s="11" t="s">
        <v>41</v>
      </c>
      <c r="AX171" s="11" t="s">
        <v>79</v>
      </c>
      <c r="AY171" s="178" t="s">
        <v>142</v>
      </c>
    </row>
    <row r="172" spans="2:65" s="1" customFormat="1" ht="16.5" customHeight="1">
      <c r="B172" s="30"/>
      <c r="C172" s="158" t="s">
        <v>442</v>
      </c>
      <c r="D172" s="158" t="s">
        <v>145</v>
      </c>
      <c r="E172" s="159" t="s">
        <v>992</v>
      </c>
      <c r="F172" s="160" t="s">
        <v>993</v>
      </c>
      <c r="G172" s="161" t="s">
        <v>327</v>
      </c>
      <c r="H172" s="162">
        <v>127.6</v>
      </c>
      <c r="I172" s="163">
        <v>118</v>
      </c>
      <c r="J172" s="163">
        <f>ROUND(I172*H172,2)</f>
        <v>15056.8</v>
      </c>
      <c r="K172" s="160" t="s">
        <v>149</v>
      </c>
      <c r="L172" s="34"/>
      <c r="M172" s="56" t="s">
        <v>35</v>
      </c>
      <c r="N172" s="164" t="s">
        <v>50</v>
      </c>
      <c r="O172" s="165">
        <v>2.5999999999999999E-2</v>
      </c>
      <c r="P172" s="165">
        <f>O172*H172</f>
        <v>3.3175999999999997</v>
      </c>
      <c r="Q172" s="165">
        <v>0.29810999999999999</v>
      </c>
      <c r="R172" s="165">
        <f>Q172*H172</f>
        <v>38.038835999999996</v>
      </c>
      <c r="S172" s="165">
        <v>0</v>
      </c>
      <c r="T172" s="166">
        <f>S172*H172</f>
        <v>0</v>
      </c>
      <c r="AR172" s="15" t="s">
        <v>162</v>
      </c>
      <c r="AT172" s="15" t="s">
        <v>145</v>
      </c>
      <c r="AU172" s="15" t="s">
        <v>89</v>
      </c>
      <c r="AY172" s="15" t="s">
        <v>142</v>
      </c>
      <c r="BE172" s="167">
        <f>IF(N172="základní",J172,0)</f>
        <v>15056.8</v>
      </c>
      <c r="BF172" s="167">
        <f>IF(N172="snížená",J172,0)</f>
        <v>0</v>
      </c>
      <c r="BG172" s="167">
        <f>IF(N172="zákl. přenesená",J172,0)</f>
        <v>0</v>
      </c>
      <c r="BH172" s="167">
        <f>IF(N172="sníž. přenesená",J172,0)</f>
        <v>0</v>
      </c>
      <c r="BI172" s="167">
        <f>IF(N172="nulová",J172,0)</f>
        <v>0</v>
      </c>
      <c r="BJ172" s="15" t="s">
        <v>87</v>
      </c>
      <c r="BK172" s="167">
        <f>ROUND(I172*H172,2)</f>
        <v>15056.8</v>
      </c>
      <c r="BL172" s="15" t="s">
        <v>162</v>
      </c>
      <c r="BM172" s="15" t="s">
        <v>994</v>
      </c>
    </row>
    <row r="173" spans="2:65" s="11" customFormat="1" ht="11.25">
      <c r="B173" s="168"/>
      <c r="C173" s="169"/>
      <c r="D173" s="170" t="s">
        <v>155</v>
      </c>
      <c r="E173" s="171" t="s">
        <v>35</v>
      </c>
      <c r="F173" s="172" t="s">
        <v>995</v>
      </c>
      <c r="G173" s="169"/>
      <c r="H173" s="173">
        <v>127.6</v>
      </c>
      <c r="I173" s="169"/>
      <c r="J173" s="169"/>
      <c r="K173" s="169"/>
      <c r="L173" s="174"/>
      <c r="M173" s="175"/>
      <c r="N173" s="176"/>
      <c r="O173" s="176"/>
      <c r="P173" s="176"/>
      <c r="Q173" s="176"/>
      <c r="R173" s="176"/>
      <c r="S173" s="176"/>
      <c r="T173" s="177"/>
      <c r="AT173" s="178" t="s">
        <v>155</v>
      </c>
      <c r="AU173" s="178" t="s">
        <v>89</v>
      </c>
      <c r="AV173" s="11" t="s">
        <v>89</v>
      </c>
      <c r="AW173" s="11" t="s">
        <v>41</v>
      </c>
      <c r="AX173" s="11" t="s">
        <v>79</v>
      </c>
      <c r="AY173" s="178" t="s">
        <v>142</v>
      </c>
    </row>
    <row r="174" spans="2:65" s="1" customFormat="1" ht="16.5" customHeight="1">
      <c r="B174" s="30"/>
      <c r="C174" s="158" t="s">
        <v>448</v>
      </c>
      <c r="D174" s="158" t="s">
        <v>145</v>
      </c>
      <c r="E174" s="159" t="s">
        <v>996</v>
      </c>
      <c r="F174" s="160" t="s">
        <v>997</v>
      </c>
      <c r="G174" s="161" t="s">
        <v>327</v>
      </c>
      <c r="H174" s="162">
        <v>1268</v>
      </c>
      <c r="I174" s="163">
        <v>147</v>
      </c>
      <c r="J174" s="163">
        <f>ROUND(I174*H174,2)</f>
        <v>186396</v>
      </c>
      <c r="K174" s="160" t="s">
        <v>149</v>
      </c>
      <c r="L174" s="34"/>
      <c r="M174" s="56" t="s">
        <v>35</v>
      </c>
      <c r="N174" s="164" t="s">
        <v>50</v>
      </c>
      <c r="O174" s="165">
        <v>2.9000000000000001E-2</v>
      </c>
      <c r="P174" s="165">
        <f>O174*H174</f>
        <v>36.771999999999998</v>
      </c>
      <c r="Q174" s="165">
        <v>0.378</v>
      </c>
      <c r="R174" s="165">
        <f>Q174*H174</f>
        <v>479.30400000000003</v>
      </c>
      <c r="S174" s="165">
        <v>0</v>
      </c>
      <c r="T174" s="166">
        <f>S174*H174</f>
        <v>0</v>
      </c>
      <c r="AR174" s="15" t="s">
        <v>162</v>
      </c>
      <c r="AT174" s="15" t="s">
        <v>145</v>
      </c>
      <c r="AU174" s="15" t="s">
        <v>89</v>
      </c>
      <c r="AY174" s="15" t="s">
        <v>142</v>
      </c>
      <c r="BE174" s="167">
        <f>IF(N174="základní",J174,0)</f>
        <v>186396</v>
      </c>
      <c r="BF174" s="167">
        <f>IF(N174="snížená",J174,0)</f>
        <v>0</v>
      </c>
      <c r="BG174" s="167">
        <f>IF(N174="zákl. přenesená",J174,0)</f>
        <v>0</v>
      </c>
      <c r="BH174" s="167">
        <f>IF(N174="sníž. přenesená",J174,0)</f>
        <v>0</v>
      </c>
      <c r="BI174" s="167">
        <f>IF(N174="nulová",J174,0)</f>
        <v>0</v>
      </c>
      <c r="BJ174" s="15" t="s">
        <v>87</v>
      </c>
      <c r="BK174" s="167">
        <f>ROUND(I174*H174,2)</f>
        <v>186396</v>
      </c>
      <c r="BL174" s="15" t="s">
        <v>162</v>
      </c>
      <c r="BM174" s="15" t="s">
        <v>998</v>
      </c>
    </row>
    <row r="175" spans="2:65" s="11" customFormat="1" ht="11.25">
      <c r="B175" s="168"/>
      <c r="C175" s="169"/>
      <c r="D175" s="170" t="s">
        <v>155</v>
      </c>
      <c r="E175" s="171" t="s">
        <v>35</v>
      </c>
      <c r="F175" s="172" t="s">
        <v>898</v>
      </c>
      <c r="G175" s="169"/>
      <c r="H175" s="173">
        <v>254</v>
      </c>
      <c r="I175" s="169"/>
      <c r="J175" s="169"/>
      <c r="K175" s="169"/>
      <c r="L175" s="174"/>
      <c r="M175" s="175"/>
      <c r="N175" s="176"/>
      <c r="O175" s="176"/>
      <c r="P175" s="176"/>
      <c r="Q175" s="176"/>
      <c r="R175" s="176"/>
      <c r="S175" s="176"/>
      <c r="T175" s="177"/>
      <c r="AT175" s="178" t="s">
        <v>155</v>
      </c>
      <c r="AU175" s="178" t="s">
        <v>89</v>
      </c>
      <c r="AV175" s="11" t="s">
        <v>89</v>
      </c>
      <c r="AW175" s="11" t="s">
        <v>41</v>
      </c>
      <c r="AX175" s="11" t="s">
        <v>79</v>
      </c>
      <c r="AY175" s="178" t="s">
        <v>142</v>
      </c>
    </row>
    <row r="176" spans="2:65" s="11" customFormat="1" ht="11.25">
      <c r="B176" s="168"/>
      <c r="C176" s="169"/>
      <c r="D176" s="170" t="s">
        <v>155</v>
      </c>
      <c r="E176" s="171" t="s">
        <v>35</v>
      </c>
      <c r="F176" s="172" t="s">
        <v>899</v>
      </c>
      <c r="G176" s="169"/>
      <c r="H176" s="173">
        <v>380</v>
      </c>
      <c r="I176" s="169"/>
      <c r="J176" s="169"/>
      <c r="K176" s="169"/>
      <c r="L176" s="174"/>
      <c r="M176" s="175"/>
      <c r="N176" s="176"/>
      <c r="O176" s="176"/>
      <c r="P176" s="176"/>
      <c r="Q176" s="176"/>
      <c r="R176" s="176"/>
      <c r="S176" s="176"/>
      <c r="T176" s="177"/>
      <c r="AT176" s="178" t="s">
        <v>155</v>
      </c>
      <c r="AU176" s="178" t="s">
        <v>89</v>
      </c>
      <c r="AV176" s="11" t="s">
        <v>89</v>
      </c>
      <c r="AW176" s="11" t="s">
        <v>41</v>
      </c>
      <c r="AX176" s="11" t="s">
        <v>79</v>
      </c>
      <c r="AY176" s="178" t="s">
        <v>142</v>
      </c>
    </row>
    <row r="177" spans="2:65" s="11" customFormat="1" ht="11.25">
      <c r="B177" s="168"/>
      <c r="C177" s="169"/>
      <c r="D177" s="170" t="s">
        <v>155</v>
      </c>
      <c r="E177" s="171" t="s">
        <v>35</v>
      </c>
      <c r="F177" s="172" t="s">
        <v>999</v>
      </c>
      <c r="G177" s="169"/>
      <c r="H177" s="173">
        <v>254</v>
      </c>
      <c r="I177" s="169"/>
      <c r="J177" s="169"/>
      <c r="K177" s="169"/>
      <c r="L177" s="174"/>
      <c r="M177" s="175"/>
      <c r="N177" s="176"/>
      <c r="O177" s="176"/>
      <c r="P177" s="176"/>
      <c r="Q177" s="176"/>
      <c r="R177" s="176"/>
      <c r="S177" s="176"/>
      <c r="T177" s="177"/>
      <c r="AT177" s="178" t="s">
        <v>155</v>
      </c>
      <c r="AU177" s="178" t="s">
        <v>89</v>
      </c>
      <c r="AV177" s="11" t="s">
        <v>89</v>
      </c>
      <c r="AW177" s="11" t="s">
        <v>41</v>
      </c>
      <c r="AX177" s="11" t="s">
        <v>79</v>
      </c>
      <c r="AY177" s="178" t="s">
        <v>142</v>
      </c>
    </row>
    <row r="178" spans="2:65" s="11" customFormat="1" ht="11.25">
      <c r="B178" s="168"/>
      <c r="C178" s="169"/>
      <c r="D178" s="170" t="s">
        <v>155</v>
      </c>
      <c r="E178" s="171" t="s">
        <v>35</v>
      </c>
      <c r="F178" s="172" t="s">
        <v>1000</v>
      </c>
      <c r="G178" s="169"/>
      <c r="H178" s="173">
        <v>380</v>
      </c>
      <c r="I178" s="169"/>
      <c r="J178" s="169"/>
      <c r="K178" s="169"/>
      <c r="L178" s="174"/>
      <c r="M178" s="175"/>
      <c r="N178" s="176"/>
      <c r="O178" s="176"/>
      <c r="P178" s="176"/>
      <c r="Q178" s="176"/>
      <c r="R178" s="176"/>
      <c r="S178" s="176"/>
      <c r="T178" s="177"/>
      <c r="AT178" s="178" t="s">
        <v>155</v>
      </c>
      <c r="AU178" s="178" t="s">
        <v>89</v>
      </c>
      <c r="AV178" s="11" t="s">
        <v>89</v>
      </c>
      <c r="AW178" s="11" t="s">
        <v>41</v>
      </c>
      <c r="AX178" s="11" t="s">
        <v>79</v>
      </c>
      <c r="AY178" s="178" t="s">
        <v>142</v>
      </c>
    </row>
    <row r="179" spans="2:65" s="1" customFormat="1" ht="16.5" customHeight="1">
      <c r="B179" s="30"/>
      <c r="C179" s="158" t="s">
        <v>452</v>
      </c>
      <c r="D179" s="158" t="s">
        <v>145</v>
      </c>
      <c r="E179" s="159" t="s">
        <v>1001</v>
      </c>
      <c r="F179" s="160" t="s">
        <v>1002</v>
      </c>
      <c r="G179" s="161" t="s">
        <v>327</v>
      </c>
      <c r="H179" s="162">
        <v>249</v>
      </c>
      <c r="I179" s="163">
        <v>154</v>
      </c>
      <c r="J179" s="163">
        <f>ROUND(I179*H179,2)</f>
        <v>38346</v>
      </c>
      <c r="K179" s="160" t="s">
        <v>149</v>
      </c>
      <c r="L179" s="34"/>
      <c r="M179" s="56" t="s">
        <v>35</v>
      </c>
      <c r="N179" s="164" t="s">
        <v>50</v>
      </c>
      <c r="O179" s="165">
        <v>2.9000000000000001E-2</v>
      </c>
      <c r="P179" s="165">
        <f>O179*H179</f>
        <v>7.2210000000000001</v>
      </c>
      <c r="Q179" s="165">
        <v>0.39700000000000002</v>
      </c>
      <c r="R179" s="165">
        <f>Q179*H179</f>
        <v>98.853000000000009</v>
      </c>
      <c r="S179" s="165">
        <v>0</v>
      </c>
      <c r="T179" s="166">
        <f>S179*H179</f>
        <v>0</v>
      </c>
      <c r="AR179" s="15" t="s">
        <v>162</v>
      </c>
      <c r="AT179" s="15" t="s">
        <v>145</v>
      </c>
      <c r="AU179" s="15" t="s">
        <v>89</v>
      </c>
      <c r="AY179" s="15" t="s">
        <v>142</v>
      </c>
      <c r="BE179" s="167">
        <f>IF(N179="základní",J179,0)</f>
        <v>38346</v>
      </c>
      <c r="BF179" s="167">
        <f>IF(N179="snížená",J179,0)</f>
        <v>0</v>
      </c>
      <c r="BG179" s="167">
        <f>IF(N179="zákl. přenesená",J179,0)</f>
        <v>0</v>
      </c>
      <c r="BH179" s="167">
        <f>IF(N179="sníž. přenesená",J179,0)</f>
        <v>0</v>
      </c>
      <c r="BI179" s="167">
        <f>IF(N179="nulová",J179,0)</f>
        <v>0</v>
      </c>
      <c r="BJ179" s="15" t="s">
        <v>87</v>
      </c>
      <c r="BK179" s="167">
        <f>ROUND(I179*H179,2)</f>
        <v>38346</v>
      </c>
      <c r="BL179" s="15" t="s">
        <v>162</v>
      </c>
      <c r="BM179" s="15" t="s">
        <v>1003</v>
      </c>
    </row>
    <row r="180" spans="2:65" s="11" customFormat="1" ht="11.25">
      <c r="B180" s="168"/>
      <c r="C180" s="169"/>
      <c r="D180" s="170" t="s">
        <v>155</v>
      </c>
      <c r="E180" s="171" t="s">
        <v>35</v>
      </c>
      <c r="F180" s="172" t="s">
        <v>1004</v>
      </c>
      <c r="G180" s="169"/>
      <c r="H180" s="173">
        <v>37</v>
      </c>
      <c r="I180" s="169"/>
      <c r="J180" s="169"/>
      <c r="K180" s="169"/>
      <c r="L180" s="174"/>
      <c r="M180" s="175"/>
      <c r="N180" s="176"/>
      <c r="O180" s="176"/>
      <c r="P180" s="176"/>
      <c r="Q180" s="176"/>
      <c r="R180" s="176"/>
      <c r="S180" s="176"/>
      <c r="T180" s="177"/>
      <c r="AT180" s="178" t="s">
        <v>155</v>
      </c>
      <c r="AU180" s="178" t="s">
        <v>89</v>
      </c>
      <c r="AV180" s="11" t="s">
        <v>89</v>
      </c>
      <c r="AW180" s="11" t="s">
        <v>41</v>
      </c>
      <c r="AX180" s="11" t="s">
        <v>79</v>
      </c>
      <c r="AY180" s="178" t="s">
        <v>142</v>
      </c>
    </row>
    <row r="181" spans="2:65" s="11" customFormat="1" ht="11.25">
      <c r="B181" s="168"/>
      <c r="C181" s="169"/>
      <c r="D181" s="170" t="s">
        <v>155</v>
      </c>
      <c r="E181" s="171" t="s">
        <v>35</v>
      </c>
      <c r="F181" s="172" t="s">
        <v>1005</v>
      </c>
      <c r="G181" s="169"/>
      <c r="H181" s="173">
        <v>212</v>
      </c>
      <c r="I181" s="169"/>
      <c r="J181" s="169"/>
      <c r="K181" s="169"/>
      <c r="L181" s="174"/>
      <c r="M181" s="175"/>
      <c r="N181" s="176"/>
      <c r="O181" s="176"/>
      <c r="P181" s="176"/>
      <c r="Q181" s="176"/>
      <c r="R181" s="176"/>
      <c r="S181" s="176"/>
      <c r="T181" s="177"/>
      <c r="AT181" s="178" t="s">
        <v>155</v>
      </c>
      <c r="AU181" s="178" t="s">
        <v>89</v>
      </c>
      <c r="AV181" s="11" t="s">
        <v>89</v>
      </c>
      <c r="AW181" s="11" t="s">
        <v>41</v>
      </c>
      <c r="AX181" s="11" t="s">
        <v>79</v>
      </c>
      <c r="AY181" s="178" t="s">
        <v>142</v>
      </c>
    </row>
    <row r="182" spans="2:65" s="1" customFormat="1" ht="16.5" customHeight="1">
      <c r="B182" s="30"/>
      <c r="C182" s="158" t="s">
        <v>456</v>
      </c>
      <c r="D182" s="158" t="s">
        <v>145</v>
      </c>
      <c r="E182" s="159" t="s">
        <v>1006</v>
      </c>
      <c r="F182" s="160" t="s">
        <v>1007</v>
      </c>
      <c r="G182" s="161" t="s">
        <v>327</v>
      </c>
      <c r="H182" s="162">
        <v>504</v>
      </c>
      <c r="I182" s="163">
        <v>195</v>
      </c>
      <c r="J182" s="163">
        <f>ROUND(I182*H182,2)</f>
        <v>98280</v>
      </c>
      <c r="K182" s="160" t="s">
        <v>149</v>
      </c>
      <c r="L182" s="34"/>
      <c r="M182" s="56" t="s">
        <v>35</v>
      </c>
      <c r="N182" s="164" t="s">
        <v>50</v>
      </c>
      <c r="O182" s="165">
        <v>3.5000000000000003E-2</v>
      </c>
      <c r="P182" s="165">
        <f>O182*H182</f>
        <v>17.64</v>
      </c>
      <c r="Q182" s="165">
        <v>0.51</v>
      </c>
      <c r="R182" s="165">
        <f>Q182*H182</f>
        <v>257.04000000000002</v>
      </c>
      <c r="S182" s="165">
        <v>0</v>
      </c>
      <c r="T182" s="166">
        <f>S182*H182</f>
        <v>0</v>
      </c>
      <c r="AR182" s="15" t="s">
        <v>162</v>
      </c>
      <c r="AT182" s="15" t="s">
        <v>145</v>
      </c>
      <c r="AU182" s="15" t="s">
        <v>89</v>
      </c>
      <c r="AY182" s="15" t="s">
        <v>142</v>
      </c>
      <c r="BE182" s="167">
        <f>IF(N182="základní",J182,0)</f>
        <v>98280</v>
      </c>
      <c r="BF182" s="167">
        <f>IF(N182="snížená",J182,0)</f>
        <v>0</v>
      </c>
      <c r="BG182" s="167">
        <f>IF(N182="zákl. přenesená",J182,0)</f>
        <v>0</v>
      </c>
      <c r="BH182" s="167">
        <f>IF(N182="sníž. přenesená",J182,0)</f>
        <v>0</v>
      </c>
      <c r="BI182" s="167">
        <f>IF(N182="nulová",J182,0)</f>
        <v>0</v>
      </c>
      <c r="BJ182" s="15" t="s">
        <v>87</v>
      </c>
      <c r="BK182" s="167">
        <f>ROUND(I182*H182,2)</f>
        <v>98280</v>
      </c>
      <c r="BL182" s="15" t="s">
        <v>162</v>
      </c>
      <c r="BM182" s="15" t="s">
        <v>1008</v>
      </c>
    </row>
    <row r="183" spans="2:65" s="11" customFormat="1" ht="11.25">
      <c r="B183" s="168"/>
      <c r="C183" s="169"/>
      <c r="D183" s="170" t="s">
        <v>155</v>
      </c>
      <c r="E183" s="171" t="s">
        <v>35</v>
      </c>
      <c r="F183" s="172" t="s">
        <v>1009</v>
      </c>
      <c r="G183" s="169"/>
      <c r="H183" s="173">
        <v>47</v>
      </c>
      <c r="I183" s="169"/>
      <c r="J183" s="169"/>
      <c r="K183" s="169"/>
      <c r="L183" s="174"/>
      <c r="M183" s="175"/>
      <c r="N183" s="176"/>
      <c r="O183" s="176"/>
      <c r="P183" s="176"/>
      <c r="Q183" s="176"/>
      <c r="R183" s="176"/>
      <c r="S183" s="176"/>
      <c r="T183" s="177"/>
      <c r="AT183" s="178" t="s">
        <v>155</v>
      </c>
      <c r="AU183" s="178" t="s">
        <v>89</v>
      </c>
      <c r="AV183" s="11" t="s">
        <v>89</v>
      </c>
      <c r="AW183" s="11" t="s">
        <v>41</v>
      </c>
      <c r="AX183" s="11" t="s">
        <v>79</v>
      </c>
      <c r="AY183" s="178" t="s">
        <v>142</v>
      </c>
    </row>
    <row r="184" spans="2:65" s="11" customFormat="1" ht="11.25">
      <c r="B184" s="168"/>
      <c r="C184" s="169"/>
      <c r="D184" s="170" t="s">
        <v>155</v>
      </c>
      <c r="E184" s="171" t="s">
        <v>35</v>
      </c>
      <c r="F184" s="172" t="s">
        <v>1010</v>
      </c>
      <c r="G184" s="169"/>
      <c r="H184" s="173">
        <v>457</v>
      </c>
      <c r="I184" s="169"/>
      <c r="J184" s="169"/>
      <c r="K184" s="169"/>
      <c r="L184" s="174"/>
      <c r="M184" s="175"/>
      <c r="N184" s="176"/>
      <c r="O184" s="176"/>
      <c r="P184" s="176"/>
      <c r="Q184" s="176"/>
      <c r="R184" s="176"/>
      <c r="S184" s="176"/>
      <c r="T184" s="177"/>
      <c r="AT184" s="178" t="s">
        <v>155</v>
      </c>
      <c r="AU184" s="178" t="s">
        <v>89</v>
      </c>
      <c r="AV184" s="11" t="s">
        <v>89</v>
      </c>
      <c r="AW184" s="11" t="s">
        <v>41</v>
      </c>
      <c r="AX184" s="11" t="s">
        <v>79</v>
      </c>
      <c r="AY184" s="178" t="s">
        <v>142</v>
      </c>
    </row>
    <row r="185" spans="2:65" s="1" customFormat="1" ht="16.5" customHeight="1">
      <c r="B185" s="30"/>
      <c r="C185" s="158" t="s">
        <v>460</v>
      </c>
      <c r="D185" s="158" t="s">
        <v>145</v>
      </c>
      <c r="E185" s="159" t="s">
        <v>1011</v>
      </c>
      <c r="F185" s="160" t="s">
        <v>1012</v>
      </c>
      <c r="G185" s="161" t="s">
        <v>327</v>
      </c>
      <c r="H185" s="162">
        <v>1387</v>
      </c>
      <c r="I185" s="163">
        <v>232</v>
      </c>
      <c r="J185" s="163">
        <f>ROUND(I185*H185,2)</f>
        <v>321784</v>
      </c>
      <c r="K185" s="160" t="s">
        <v>149</v>
      </c>
      <c r="L185" s="34"/>
      <c r="M185" s="56" t="s">
        <v>35</v>
      </c>
      <c r="N185" s="164" t="s">
        <v>50</v>
      </c>
      <c r="O185" s="165">
        <v>2.8000000000000001E-2</v>
      </c>
      <c r="P185" s="165">
        <f>O185*H185</f>
        <v>38.835999999999999</v>
      </c>
      <c r="Q185" s="165">
        <v>0.37190000000000001</v>
      </c>
      <c r="R185" s="165">
        <f>Q185*H185</f>
        <v>515.82529999999997</v>
      </c>
      <c r="S185" s="165">
        <v>0</v>
      </c>
      <c r="T185" s="166">
        <f>S185*H185</f>
        <v>0</v>
      </c>
      <c r="AR185" s="15" t="s">
        <v>162</v>
      </c>
      <c r="AT185" s="15" t="s">
        <v>145</v>
      </c>
      <c r="AU185" s="15" t="s">
        <v>89</v>
      </c>
      <c r="AY185" s="15" t="s">
        <v>142</v>
      </c>
      <c r="BE185" s="167">
        <f>IF(N185="základní",J185,0)</f>
        <v>321784</v>
      </c>
      <c r="BF185" s="167">
        <f>IF(N185="snížená",J185,0)</f>
        <v>0</v>
      </c>
      <c r="BG185" s="167">
        <f>IF(N185="zákl. přenesená",J185,0)</f>
        <v>0</v>
      </c>
      <c r="BH185" s="167">
        <f>IF(N185="sníž. přenesená",J185,0)</f>
        <v>0</v>
      </c>
      <c r="BI185" s="167">
        <f>IF(N185="nulová",J185,0)</f>
        <v>0</v>
      </c>
      <c r="BJ185" s="15" t="s">
        <v>87</v>
      </c>
      <c r="BK185" s="167">
        <f>ROUND(I185*H185,2)</f>
        <v>321784</v>
      </c>
      <c r="BL185" s="15" t="s">
        <v>162</v>
      </c>
      <c r="BM185" s="15" t="s">
        <v>1013</v>
      </c>
    </row>
    <row r="186" spans="2:65" s="11" customFormat="1" ht="11.25">
      <c r="B186" s="168"/>
      <c r="C186" s="169"/>
      <c r="D186" s="170" t="s">
        <v>155</v>
      </c>
      <c r="E186" s="171" t="s">
        <v>35</v>
      </c>
      <c r="F186" s="172" t="s">
        <v>1014</v>
      </c>
      <c r="G186" s="169"/>
      <c r="H186" s="173">
        <v>1387</v>
      </c>
      <c r="I186" s="169"/>
      <c r="J186" s="169"/>
      <c r="K186" s="169"/>
      <c r="L186" s="174"/>
      <c r="M186" s="175"/>
      <c r="N186" s="176"/>
      <c r="O186" s="176"/>
      <c r="P186" s="176"/>
      <c r="Q186" s="176"/>
      <c r="R186" s="176"/>
      <c r="S186" s="176"/>
      <c r="T186" s="177"/>
      <c r="AT186" s="178" t="s">
        <v>155</v>
      </c>
      <c r="AU186" s="178" t="s">
        <v>89</v>
      </c>
      <c r="AV186" s="11" t="s">
        <v>89</v>
      </c>
      <c r="AW186" s="11" t="s">
        <v>41</v>
      </c>
      <c r="AX186" s="11" t="s">
        <v>79</v>
      </c>
      <c r="AY186" s="178" t="s">
        <v>142</v>
      </c>
    </row>
    <row r="187" spans="2:65" s="1" customFormat="1" ht="22.5" customHeight="1">
      <c r="B187" s="30"/>
      <c r="C187" s="158" t="s">
        <v>465</v>
      </c>
      <c r="D187" s="158" t="s">
        <v>145</v>
      </c>
      <c r="E187" s="159" t="s">
        <v>1015</v>
      </c>
      <c r="F187" s="160" t="s">
        <v>1016</v>
      </c>
      <c r="G187" s="161" t="s">
        <v>327</v>
      </c>
      <c r="H187" s="162">
        <v>22</v>
      </c>
      <c r="I187" s="163">
        <v>274</v>
      </c>
      <c r="J187" s="163">
        <f>ROUND(I187*H187,2)</f>
        <v>6028</v>
      </c>
      <c r="K187" s="160" t="s">
        <v>149</v>
      </c>
      <c r="L187" s="34"/>
      <c r="M187" s="56" t="s">
        <v>35</v>
      </c>
      <c r="N187" s="164" t="s">
        <v>50</v>
      </c>
      <c r="O187" s="165">
        <v>2.1000000000000001E-2</v>
      </c>
      <c r="P187" s="165">
        <f>O187*H187</f>
        <v>0.46200000000000002</v>
      </c>
      <c r="Q187" s="165">
        <v>0.15826000000000001</v>
      </c>
      <c r="R187" s="165">
        <f>Q187*H187</f>
        <v>3.4817200000000001</v>
      </c>
      <c r="S187" s="165">
        <v>0</v>
      </c>
      <c r="T187" s="166">
        <f>S187*H187</f>
        <v>0</v>
      </c>
      <c r="AR187" s="15" t="s">
        <v>162</v>
      </c>
      <c r="AT187" s="15" t="s">
        <v>145</v>
      </c>
      <c r="AU187" s="15" t="s">
        <v>89</v>
      </c>
      <c r="AY187" s="15" t="s">
        <v>142</v>
      </c>
      <c r="BE187" s="167">
        <f>IF(N187="základní",J187,0)</f>
        <v>6028</v>
      </c>
      <c r="BF187" s="167">
        <f>IF(N187="snížená",J187,0)</f>
        <v>0</v>
      </c>
      <c r="BG187" s="167">
        <f>IF(N187="zákl. přenesená",J187,0)</f>
        <v>0</v>
      </c>
      <c r="BH187" s="167">
        <f>IF(N187="sníž. přenesená",J187,0)</f>
        <v>0</v>
      </c>
      <c r="BI187" s="167">
        <f>IF(N187="nulová",J187,0)</f>
        <v>0</v>
      </c>
      <c r="BJ187" s="15" t="s">
        <v>87</v>
      </c>
      <c r="BK187" s="167">
        <f>ROUND(I187*H187,2)</f>
        <v>6028</v>
      </c>
      <c r="BL187" s="15" t="s">
        <v>162</v>
      </c>
      <c r="BM187" s="15" t="s">
        <v>1017</v>
      </c>
    </row>
    <row r="188" spans="2:65" s="11" customFormat="1" ht="11.25">
      <c r="B188" s="168"/>
      <c r="C188" s="169"/>
      <c r="D188" s="170" t="s">
        <v>155</v>
      </c>
      <c r="E188" s="171" t="s">
        <v>35</v>
      </c>
      <c r="F188" s="172" t="s">
        <v>255</v>
      </c>
      <c r="G188" s="169"/>
      <c r="H188" s="173">
        <v>22</v>
      </c>
      <c r="I188" s="169"/>
      <c r="J188" s="169"/>
      <c r="K188" s="169"/>
      <c r="L188" s="174"/>
      <c r="M188" s="175"/>
      <c r="N188" s="176"/>
      <c r="O188" s="176"/>
      <c r="P188" s="176"/>
      <c r="Q188" s="176"/>
      <c r="R188" s="176"/>
      <c r="S188" s="176"/>
      <c r="T188" s="177"/>
      <c r="AT188" s="178" t="s">
        <v>155</v>
      </c>
      <c r="AU188" s="178" t="s">
        <v>89</v>
      </c>
      <c r="AV188" s="11" t="s">
        <v>89</v>
      </c>
      <c r="AW188" s="11" t="s">
        <v>41</v>
      </c>
      <c r="AX188" s="11" t="s">
        <v>79</v>
      </c>
      <c r="AY188" s="178" t="s">
        <v>142</v>
      </c>
    </row>
    <row r="189" spans="2:65" s="1" customFormat="1" ht="16.5" customHeight="1">
      <c r="B189" s="30"/>
      <c r="C189" s="158" t="s">
        <v>469</v>
      </c>
      <c r="D189" s="158" t="s">
        <v>145</v>
      </c>
      <c r="E189" s="159" t="s">
        <v>1018</v>
      </c>
      <c r="F189" s="160" t="s">
        <v>1019</v>
      </c>
      <c r="G189" s="161" t="s">
        <v>327</v>
      </c>
      <c r="H189" s="162">
        <v>22</v>
      </c>
      <c r="I189" s="163">
        <v>16.899999999999999</v>
      </c>
      <c r="J189" s="163">
        <f>ROUND(I189*H189,2)</f>
        <v>371.8</v>
      </c>
      <c r="K189" s="160" t="s">
        <v>149</v>
      </c>
      <c r="L189" s="34"/>
      <c r="M189" s="56" t="s">
        <v>35</v>
      </c>
      <c r="N189" s="164" t="s">
        <v>50</v>
      </c>
      <c r="O189" s="165">
        <v>4.0000000000000001E-3</v>
      </c>
      <c r="P189" s="165">
        <f>O189*H189</f>
        <v>8.7999999999999995E-2</v>
      </c>
      <c r="Q189" s="165">
        <v>6.0099999999999997E-3</v>
      </c>
      <c r="R189" s="165">
        <f>Q189*H189</f>
        <v>0.13222</v>
      </c>
      <c r="S189" s="165">
        <v>0</v>
      </c>
      <c r="T189" s="166">
        <f>S189*H189</f>
        <v>0</v>
      </c>
      <c r="AR189" s="15" t="s">
        <v>162</v>
      </c>
      <c r="AT189" s="15" t="s">
        <v>145</v>
      </c>
      <c r="AU189" s="15" t="s">
        <v>89</v>
      </c>
      <c r="AY189" s="15" t="s">
        <v>142</v>
      </c>
      <c r="BE189" s="167">
        <f>IF(N189="základní",J189,0)</f>
        <v>371.8</v>
      </c>
      <c r="BF189" s="167">
        <f>IF(N189="snížená",J189,0)</f>
        <v>0</v>
      </c>
      <c r="BG189" s="167">
        <f>IF(N189="zákl. přenesená",J189,0)</f>
        <v>0</v>
      </c>
      <c r="BH189" s="167">
        <f>IF(N189="sníž. přenesená",J189,0)</f>
        <v>0</v>
      </c>
      <c r="BI189" s="167">
        <f>IF(N189="nulová",J189,0)</f>
        <v>0</v>
      </c>
      <c r="BJ189" s="15" t="s">
        <v>87</v>
      </c>
      <c r="BK189" s="167">
        <f>ROUND(I189*H189,2)</f>
        <v>371.8</v>
      </c>
      <c r="BL189" s="15" t="s">
        <v>162</v>
      </c>
      <c r="BM189" s="15" t="s">
        <v>1020</v>
      </c>
    </row>
    <row r="190" spans="2:65" s="11" customFormat="1" ht="11.25">
      <c r="B190" s="168"/>
      <c r="C190" s="169"/>
      <c r="D190" s="170" t="s">
        <v>155</v>
      </c>
      <c r="E190" s="171" t="s">
        <v>35</v>
      </c>
      <c r="F190" s="172" t="s">
        <v>255</v>
      </c>
      <c r="G190" s="169"/>
      <c r="H190" s="173">
        <v>22</v>
      </c>
      <c r="I190" s="169"/>
      <c r="J190" s="169"/>
      <c r="K190" s="169"/>
      <c r="L190" s="174"/>
      <c r="M190" s="175"/>
      <c r="N190" s="176"/>
      <c r="O190" s="176"/>
      <c r="P190" s="176"/>
      <c r="Q190" s="176"/>
      <c r="R190" s="176"/>
      <c r="S190" s="176"/>
      <c r="T190" s="177"/>
      <c r="AT190" s="178" t="s">
        <v>155</v>
      </c>
      <c r="AU190" s="178" t="s">
        <v>89</v>
      </c>
      <c r="AV190" s="11" t="s">
        <v>89</v>
      </c>
      <c r="AW190" s="11" t="s">
        <v>41</v>
      </c>
      <c r="AX190" s="11" t="s">
        <v>79</v>
      </c>
      <c r="AY190" s="178" t="s">
        <v>142</v>
      </c>
    </row>
    <row r="191" spans="2:65" s="1" customFormat="1" ht="16.5" customHeight="1">
      <c r="B191" s="30"/>
      <c r="C191" s="158" t="s">
        <v>474</v>
      </c>
      <c r="D191" s="158" t="s">
        <v>145</v>
      </c>
      <c r="E191" s="159" t="s">
        <v>1021</v>
      </c>
      <c r="F191" s="160" t="s">
        <v>1022</v>
      </c>
      <c r="G191" s="161" t="s">
        <v>327</v>
      </c>
      <c r="H191" s="162">
        <v>26</v>
      </c>
      <c r="I191" s="163">
        <v>7</v>
      </c>
      <c r="J191" s="163">
        <f>ROUND(I191*H191,2)</f>
        <v>182</v>
      </c>
      <c r="K191" s="160" t="s">
        <v>149</v>
      </c>
      <c r="L191" s="34"/>
      <c r="M191" s="56" t="s">
        <v>35</v>
      </c>
      <c r="N191" s="164" t="s">
        <v>50</v>
      </c>
      <c r="O191" s="165">
        <v>2E-3</v>
      </c>
      <c r="P191" s="165">
        <f>O191*H191</f>
        <v>5.2000000000000005E-2</v>
      </c>
      <c r="Q191" s="165">
        <v>5.1000000000000004E-4</v>
      </c>
      <c r="R191" s="165">
        <f>Q191*H191</f>
        <v>1.3260000000000001E-2</v>
      </c>
      <c r="S191" s="165">
        <v>0</v>
      </c>
      <c r="T191" s="166">
        <f>S191*H191</f>
        <v>0</v>
      </c>
      <c r="AR191" s="15" t="s">
        <v>162</v>
      </c>
      <c r="AT191" s="15" t="s">
        <v>145</v>
      </c>
      <c r="AU191" s="15" t="s">
        <v>89</v>
      </c>
      <c r="AY191" s="15" t="s">
        <v>142</v>
      </c>
      <c r="BE191" s="167">
        <f>IF(N191="základní",J191,0)</f>
        <v>182</v>
      </c>
      <c r="BF191" s="167">
        <f>IF(N191="snížená",J191,0)</f>
        <v>0</v>
      </c>
      <c r="BG191" s="167">
        <f>IF(N191="zákl. přenesená",J191,0)</f>
        <v>0</v>
      </c>
      <c r="BH191" s="167">
        <f>IF(N191="sníž. přenesená",J191,0)</f>
        <v>0</v>
      </c>
      <c r="BI191" s="167">
        <f>IF(N191="nulová",J191,0)</f>
        <v>0</v>
      </c>
      <c r="BJ191" s="15" t="s">
        <v>87</v>
      </c>
      <c r="BK191" s="167">
        <f>ROUND(I191*H191,2)</f>
        <v>182</v>
      </c>
      <c r="BL191" s="15" t="s">
        <v>162</v>
      </c>
      <c r="BM191" s="15" t="s">
        <v>1023</v>
      </c>
    </row>
    <row r="192" spans="2:65" s="11" customFormat="1" ht="11.25">
      <c r="B192" s="168"/>
      <c r="C192" s="169"/>
      <c r="D192" s="170" t="s">
        <v>155</v>
      </c>
      <c r="E192" s="171" t="s">
        <v>35</v>
      </c>
      <c r="F192" s="172" t="s">
        <v>1024</v>
      </c>
      <c r="G192" s="169"/>
      <c r="H192" s="173">
        <v>26</v>
      </c>
      <c r="I192" s="169"/>
      <c r="J192" s="169"/>
      <c r="K192" s="169"/>
      <c r="L192" s="174"/>
      <c r="M192" s="175"/>
      <c r="N192" s="176"/>
      <c r="O192" s="176"/>
      <c r="P192" s="176"/>
      <c r="Q192" s="176"/>
      <c r="R192" s="176"/>
      <c r="S192" s="176"/>
      <c r="T192" s="177"/>
      <c r="AT192" s="178" t="s">
        <v>155</v>
      </c>
      <c r="AU192" s="178" t="s">
        <v>89</v>
      </c>
      <c r="AV192" s="11" t="s">
        <v>89</v>
      </c>
      <c r="AW192" s="11" t="s">
        <v>41</v>
      </c>
      <c r="AX192" s="11" t="s">
        <v>79</v>
      </c>
      <c r="AY192" s="178" t="s">
        <v>142</v>
      </c>
    </row>
    <row r="193" spans="2:65" s="1" customFormat="1" ht="22.5" customHeight="1">
      <c r="B193" s="30"/>
      <c r="C193" s="158" t="s">
        <v>479</v>
      </c>
      <c r="D193" s="158" t="s">
        <v>145</v>
      </c>
      <c r="E193" s="159" t="s">
        <v>1025</v>
      </c>
      <c r="F193" s="160" t="s">
        <v>1026</v>
      </c>
      <c r="G193" s="161" t="s">
        <v>327</v>
      </c>
      <c r="H193" s="162">
        <v>26</v>
      </c>
      <c r="I193" s="163">
        <v>238</v>
      </c>
      <c r="J193" s="163">
        <f>ROUND(I193*H193,2)</f>
        <v>6188</v>
      </c>
      <c r="K193" s="160" t="s">
        <v>149</v>
      </c>
      <c r="L193" s="34"/>
      <c r="M193" s="56" t="s">
        <v>35</v>
      </c>
      <c r="N193" s="164" t="s">
        <v>50</v>
      </c>
      <c r="O193" s="165">
        <v>1.2999999999999999E-2</v>
      </c>
      <c r="P193" s="165">
        <f>O193*H193</f>
        <v>0.33799999999999997</v>
      </c>
      <c r="Q193" s="165">
        <v>0.10373</v>
      </c>
      <c r="R193" s="165">
        <f>Q193*H193</f>
        <v>2.6969799999999999</v>
      </c>
      <c r="S193" s="165">
        <v>0</v>
      </c>
      <c r="T193" s="166">
        <f>S193*H193</f>
        <v>0</v>
      </c>
      <c r="AR193" s="15" t="s">
        <v>162</v>
      </c>
      <c r="AT193" s="15" t="s">
        <v>145</v>
      </c>
      <c r="AU193" s="15" t="s">
        <v>89</v>
      </c>
      <c r="AY193" s="15" t="s">
        <v>142</v>
      </c>
      <c r="BE193" s="167">
        <f>IF(N193="základní",J193,0)</f>
        <v>6188</v>
      </c>
      <c r="BF193" s="167">
        <f>IF(N193="snížená",J193,0)</f>
        <v>0</v>
      </c>
      <c r="BG193" s="167">
        <f>IF(N193="zákl. přenesená",J193,0)</f>
        <v>0</v>
      </c>
      <c r="BH193" s="167">
        <f>IF(N193="sníž. přenesená",J193,0)</f>
        <v>0</v>
      </c>
      <c r="BI193" s="167">
        <f>IF(N193="nulová",J193,0)</f>
        <v>0</v>
      </c>
      <c r="BJ193" s="15" t="s">
        <v>87</v>
      </c>
      <c r="BK193" s="167">
        <f>ROUND(I193*H193,2)</f>
        <v>6188</v>
      </c>
      <c r="BL193" s="15" t="s">
        <v>162</v>
      </c>
      <c r="BM193" s="15" t="s">
        <v>1027</v>
      </c>
    </row>
    <row r="194" spans="2:65" s="11" customFormat="1" ht="11.25">
      <c r="B194" s="168"/>
      <c r="C194" s="169"/>
      <c r="D194" s="170" t="s">
        <v>155</v>
      </c>
      <c r="E194" s="171" t="s">
        <v>35</v>
      </c>
      <c r="F194" s="172" t="s">
        <v>1024</v>
      </c>
      <c r="G194" s="169"/>
      <c r="H194" s="173">
        <v>26</v>
      </c>
      <c r="I194" s="169"/>
      <c r="J194" s="169"/>
      <c r="K194" s="169"/>
      <c r="L194" s="174"/>
      <c r="M194" s="175"/>
      <c r="N194" s="176"/>
      <c r="O194" s="176"/>
      <c r="P194" s="176"/>
      <c r="Q194" s="176"/>
      <c r="R194" s="176"/>
      <c r="S194" s="176"/>
      <c r="T194" s="177"/>
      <c r="AT194" s="178" t="s">
        <v>155</v>
      </c>
      <c r="AU194" s="178" t="s">
        <v>89</v>
      </c>
      <c r="AV194" s="11" t="s">
        <v>89</v>
      </c>
      <c r="AW194" s="11" t="s">
        <v>41</v>
      </c>
      <c r="AX194" s="11" t="s">
        <v>79</v>
      </c>
      <c r="AY194" s="178" t="s">
        <v>142</v>
      </c>
    </row>
    <row r="195" spans="2:65" s="1" customFormat="1" ht="33.75" customHeight="1">
      <c r="B195" s="30"/>
      <c r="C195" s="158" t="s">
        <v>486</v>
      </c>
      <c r="D195" s="158" t="s">
        <v>145</v>
      </c>
      <c r="E195" s="159" t="s">
        <v>1028</v>
      </c>
      <c r="F195" s="160" t="s">
        <v>1029</v>
      </c>
      <c r="G195" s="161" t="s">
        <v>327</v>
      </c>
      <c r="H195" s="162">
        <v>216.6</v>
      </c>
      <c r="I195" s="163">
        <v>246</v>
      </c>
      <c r="J195" s="163">
        <f>ROUND(I195*H195,2)</f>
        <v>53283.6</v>
      </c>
      <c r="K195" s="160" t="s">
        <v>149</v>
      </c>
      <c r="L195" s="34"/>
      <c r="M195" s="56" t="s">
        <v>35</v>
      </c>
      <c r="N195" s="164" t="s">
        <v>50</v>
      </c>
      <c r="O195" s="165">
        <v>0.53</v>
      </c>
      <c r="P195" s="165">
        <f>O195*H195</f>
        <v>114.798</v>
      </c>
      <c r="Q195" s="165">
        <v>8.4250000000000005E-2</v>
      </c>
      <c r="R195" s="165">
        <f>Q195*H195</f>
        <v>18.248550000000002</v>
      </c>
      <c r="S195" s="165">
        <v>0</v>
      </c>
      <c r="T195" s="166">
        <f>S195*H195</f>
        <v>0</v>
      </c>
      <c r="AR195" s="15" t="s">
        <v>162</v>
      </c>
      <c r="AT195" s="15" t="s">
        <v>145</v>
      </c>
      <c r="AU195" s="15" t="s">
        <v>89</v>
      </c>
      <c r="AY195" s="15" t="s">
        <v>142</v>
      </c>
      <c r="BE195" s="167">
        <f>IF(N195="základní",J195,0)</f>
        <v>53283.6</v>
      </c>
      <c r="BF195" s="167">
        <f>IF(N195="snížená",J195,0)</f>
        <v>0</v>
      </c>
      <c r="BG195" s="167">
        <f>IF(N195="zákl. přenesená",J195,0)</f>
        <v>0</v>
      </c>
      <c r="BH195" s="167">
        <f>IF(N195="sníž. přenesená",J195,0)</f>
        <v>0</v>
      </c>
      <c r="BI195" s="167">
        <f>IF(N195="nulová",J195,0)</f>
        <v>0</v>
      </c>
      <c r="BJ195" s="15" t="s">
        <v>87</v>
      </c>
      <c r="BK195" s="167">
        <f>ROUND(I195*H195,2)</f>
        <v>53283.6</v>
      </c>
      <c r="BL195" s="15" t="s">
        <v>162</v>
      </c>
      <c r="BM195" s="15" t="s">
        <v>1030</v>
      </c>
    </row>
    <row r="196" spans="2:65" s="11" customFormat="1" ht="11.25">
      <c r="B196" s="168"/>
      <c r="C196" s="169"/>
      <c r="D196" s="170" t="s">
        <v>155</v>
      </c>
      <c r="E196" s="171" t="s">
        <v>35</v>
      </c>
      <c r="F196" s="172" t="s">
        <v>1031</v>
      </c>
      <c r="G196" s="169"/>
      <c r="H196" s="173">
        <v>126</v>
      </c>
      <c r="I196" s="169"/>
      <c r="J196" s="169"/>
      <c r="K196" s="169"/>
      <c r="L196" s="174"/>
      <c r="M196" s="175"/>
      <c r="N196" s="176"/>
      <c r="O196" s="176"/>
      <c r="P196" s="176"/>
      <c r="Q196" s="176"/>
      <c r="R196" s="176"/>
      <c r="S196" s="176"/>
      <c r="T196" s="177"/>
      <c r="AT196" s="178" t="s">
        <v>155</v>
      </c>
      <c r="AU196" s="178" t="s">
        <v>89</v>
      </c>
      <c r="AV196" s="11" t="s">
        <v>89</v>
      </c>
      <c r="AW196" s="11" t="s">
        <v>41</v>
      </c>
      <c r="AX196" s="11" t="s">
        <v>79</v>
      </c>
      <c r="AY196" s="178" t="s">
        <v>142</v>
      </c>
    </row>
    <row r="197" spans="2:65" s="11" customFormat="1" ht="11.25">
      <c r="B197" s="168"/>
      <c r="C197" s="169"/>
      <c r="D197" s="170" t="s">
        <v>155</v>
      </c>
      <c r="E197" s="171" t="s">
        <v>35</v>
      </c>
      <c r="F197" s="172" t="s">
        <v>991</v>
      </c>
      <c r="G197" s="169"/>
      <c r="H197" s="173">
        <v>89</v>
      </c>
      <c r="I197" s="169"/>
      <c r="J197" s="169"/>
      <c r="K197" s="169"/>
      <c r="L197" s="174"/>
      <c r="M197" s="175"/>
      <c r="N197" s="176"/>
      <c r="O197" s="176"/>
      <c r="P197" s="176"/>
      <c r="Q197" s="176"/>
      <c r="R197" s="176"/>
      <c r="S197" s="176"/>
      <c r="T197" s="177"/>
      <c r="AT197" s="178" t="s">
        <v>155</v>
      </c>
      <c r="AU197" s="178" t="s">
        <v>89</v>
      </c>
      <c r="AV197" s="11" t="s">
        <v>89</v>
      </c>
      <c r="AW197" s="11" t="s">
        <v>41</v>
      </c>
      <c r="AX197" s="11" t="s">
        <v>79</v>
      </c>
      <c r="AY197" s="178" t="s">
        <v>142</v>
      </c>
    </row>
    <row r="198" spans="2:65" s="11" customFormat="1" ht="11.25">
      <c r="B198" s="168"/>
      <c r="C198" s="169"/>
      <c r="D198" s="170" t="s">
        <v>155</v>
      </c>
      <c r="E198" s="171" t="s">
        <v>35</v>
      </c>
      <c r="F198" s="172" t="s">
        <v>1032</v>
      </c>
      <c r="G198" s="169"/>
      <c r="H198" s="173">
        <v>1.6</v>
      </c>
      <c r="I198" s="169"/>
      <c r="J198" s="169"/>
      <c r="K198" s="169"/>
      <c r="L198" s="174"/>
      <c r="M198" s="175"/>
      <c r="N198" s="176"/>
      <c r="O198" s="176"/>
      <c r="P198" s="176"/>
      <c r="Q198" s="176"/>
      <c r="R198" s="176"/>
      <c r="S198" s="176"/>
      <c r="T198" s="177"/>
      <c r="AT198" s="178" t="s">
        <v>155</v>
      </c>
      <c r="AU198" s="178" t="s">
        <v>89</v>
      </c>
      <c r="AV198" s="11" t="s">
        <v>89</v>
      </c>
      <c r="AW198" s="11" t="s">
        <v>41</v>
      </c>
      <c r="AX198" s="11" t="s">
        <v>79</v>
      </c>
      <c r="AY198" s="178" t="s">
        <v>142</v>
      </c>
    </row>
    <row r="199" spans="2:65" s="1" customFormat="1" ht="33.75" customHeight="1">
      <c r="B199" s="30"/>
      <c r="C199" s="158" t="s">
        <v>491</v>
      </c>
      <c r="D199" s="158" t="s">
        <v>145</v>
      </c>
      <c r="E199" s="159" t="s">
        <v>1033</v>
      </c>
      <c r="F199" s="160" t="s">
        <v>1034</v>
      </c>
      <c r="G199" s="161" t="s">
        <v>327</v>
      </c>
      <c r="H199" s="162">
        <v>1.6</v>
      </c>
      <c r="I199" s="163">
        <v>24.7</v>
      </c>
      <c r="J199" s="163">
        <f>ROUND(I199*H199,2)</f>
        <v>39.520000000000003</v>
      </c>
      <c r="K199" s="160" t="s">
        <v>149</v>
      </c>
      <c r="L199" s="34"/>
      <c r="M199" s="56" t="s">
        <v>35</v>
      </c>
      <c r="N199" s="164" t="s">
        <v>50</v>
      </c>
      <c r="O199" s="165">
        <v>0.06</v>
      </c>
      <c r="P199" s="165">
        <f>O199*H199</f>
        <v>9.6000000000000002E-2</v>
      </c>
      <c r="Q199" s="165">
        <v>0</v>
      </c>
      <c r="R199" s="165">
        <f>Q199*H199</f>
        <v>0</v>
      </c>
      <c r="S199" s="165">
        <v>0</v>
      </c>
      <c r="T199" s="166">
        <f>S199*H199</f>
        <v>0</v>
      </c>
      <c r="AR199" s="15" t="s">
        <v>162</v>
      </c>
      <c r="AT199" s="15" t="s">
        <v>145</v>
      </c>
      <c r="AU199" s="15" t="s">
        <v>89</v>
      </c>
      <c r="AY199" s="15" t="s">
        <v>142</v>
      </c>
      <c r="BE199" s="167">
        <f>IF(N199="základní",J199,0)</f>
        <v>39.520000000000003</v>
      </c>
      <c r="BF199" s="167">
        <f>IF(N199="snížená",J199,0)</f>
        <v>0</v>
      </c>
      <c r="BG199" s="167">
        <f>IF(N199="zákl. přenesená",J199,0)</f>
        <v>0</v>
      </c>
      <c r="BH199" s="167">
        <f>IF(N199="sníž. přenesená",J199,0)</f>
        <v>0</v>
      </c>
      <c r="BI199" s="167">
        <f>IF(N199="nulová",J199,0)</f>
        <v>0</v>
      </c>
      <c r="BJ199" s="15" t="s">
        <v>87</v>
      </c>
      <c r="BK199" s="167">
        <f>ROUND(I199*H199,2)</f>
        <v>39.520000000000003</v>
      </c>
      <c r="BL199" s="15" t="s">
        <v>162</v>
      </c>
      <c r="BM199" s="15" t="s">
        <v>1035</v>
      </c>
    </row>
    <row r="200" spans="2:65" s="11" customFormat="1" ht="11.25">
      <c r="B200" s="168"/>
      <c r="C200" s="169"/>
      <c r="D200" s="170" t="s">
        <v>155</v>
      </c>
      <c r="E200" s="171" t="s">
        <v>35</v>
      </c>
      <c r="F200" s="172" t="s">
        <v>1032</v>
      </c>
      <c r="G200" s="169"/>
      <c r="H200" s="173">
        <v>1.6</v>
      </c>
      <c r="I200" s="169"/>
      <c r="J200" s="169"/>
      <c r="K200" s="169"/>
      <c r="L200" s="174"/>
      <c r="M200" s="175"/>
      <c r="N200" s="176"/>
      <c r="O200" s="176"/>
      <c r="P200" s="176"/>
      <c r="Q200" s="176"/>
      <c r="R200" s="176"/>
      <c r="S200" s="176"/>
      <c r="T200" s="177"/>
      <c r="AT200" s="178" t="s">
        <v>155</v>
      </c>
      <c r="AU200" s="178" t="s">
        <v>89</v>
      </c>
      <c r="AV200" s="11" t="s">
        <v>89</v>
      </c>
      <c r="AW200" s="11" t="s">
        <v>41</v>
      </c>
      <c r="AX200" s="11" t="s">
        <v>79</v>
      </c>
      <c r="AY200" s="178" t="s">
        <v>142</v>
      </c>
    </row>
    <row r="201" spans="2:65" s="1" customFormat="1" ht="16.5" customHeight="1">
      <c r="B201" s="30"/>
      <c r="C201" s="184" t="s">
        <v>495</v>
      </c>
      <c r="D201" s="184" t="s">
        <v>367</v>
      </c>
      <c r="E201" s="185" t="s">
        <v>1036</v>
      </c>
      <c r="F201" s="186" t="s">
        <v>1037</v>
      </c>
      <c r="G201" s="187" t="s">
        <v>327</v>
      </c>
      <c r="H201" s="188">
        <v>215</v>
      </c>
      <c r="I201" s="189">
        <v>231</v>
      </c>
      <c r="J201" s="189">
        <f>ROUND(I201*H201,2)</f>
        <v>49665</v>
      </c>
      <c r="K201" s="186" t="s">
        <v>149</v>
      </c>
      <c r="L201" s="190"/>
      <c r="M201" s="191" t="s">
        <v>35</v>
      </c>
      <c r="N201" s="192" t="s">
        <v>50</v>
      </c>
      <c r="O201" s="165">
        <v>0</v>
      </c>
      <c r="P201" s="165">
        <f>O201*H201</f>
        <v>0</v>
      </c>
      <c r="Q201" s="165">
        <v>0.13100000000000001</v>
      </c>
      <c r="R201" s="165">
        <f>Q201*H201</f>
        <v>28.165000000000003</v>
      </c>
      <c r="S201" s="165">
        <v>0</v>
      </c>
      <c r="T201" s="166">
        <f>S201*H201</f>
        <v>0</v>
      </c>
      <c r="AR201" s="15" t="s">
        <v>183</v>
      </c>
      <c r="AT201" s="15" t="s">
        <v>367</v>
      </c>
      <c r="AU201" s="15" t="s">
        <v>89</v>
      </c>
      <c r="AY201" s="15" t="s">
        <v>142</v>
      </c>
      <c r="BE201" s="167">
        <f>IF(N201="základní",J201,0)</f>
        <v>49665</v>
      </c>
      <c r="BF201" s="167">
        <f>IF(N201="snížená",J201,0)</f>
        <v>0</v>
      </c>
      <c r="BG201" s="167">
        <f>IF(N201="zákl. přenesená",J201,0)</f>
        <v>0</v>
      </c>
      <c r="BH201" s="167">
        <f>IF(N201="sníž. přenesená",J201,0)</f>
        <v>0</v>
      </c>
      <c r="BI201" s="167">
        <f>IF(N201="nulová",J201,0)</f>
        <v>0</v>
      </c>
      <c r="BJ201" s="15" t="s">
        <v>87</v>
      </c>
      <c r="BK201" s="167">
        <f>ROUND(I201*H201,2)</f>
        <v>49665</v>
      </c>
      <c r="BL201" s="15" t="s">
        <v>162</v>
      </c>
      <c r="BM201" s="15" t="s">
        <v>1038</v>
      </c>
    </row>
    <row r="202" spans="2:65" s="11" customFormat="1" ht="11.25">
      <c r="B202" s="168"/>
      <c r="C202" s="169"/>
      <c r="D202" s="170" t="s">
        <v>155</v>
      </c>
      <c r="E202" s="171" t="s">
        <v>35</v>
      </c>
      <c r="F202" s="172" t="s">
        <v>1031</v>
      </c>
      <c r="G202" s="169"/>
      <c r="H202" s="173">
        <v>126</v>
      </c>
      <c r="I202" s="169"/>
      <c r="J202" s="169"/>
      <c r="K202" s="169"/>
      <c r="L202" s="174"/>
      <c r="M202" s="175"/>
      <c r="N202" s="176"/>
      <c r="O202" s="176"/>
      <c r="P202" s="176"/>
      <c r="Q202" s="176"/>
      <c r="R202" s="176"/>
      <c r="S202" s="176"/>
      <c r="T202" s="177"/>
      <c r="AT202" s="178" t="s">
        <v>155</v>
      </c>
      <c r="AU202" s="178" t="s">
        <v>89</v>
      </c>
      <c r="AV202" s="11" t="s">
        <v>89</v>
      </c>
      <c r="AW202" s="11" t="s">
        <v>41</v>
      </c>
      <c r="AX202" s="11" t="s">
        <v>79</v>
      </c>
      <c r="AY202" s="178" t="s">
        <v>142</v>
      </c>
    </row>
    <row r="203" spans="2:65" s="11" customFormat="1" ht="11.25">
      <c r="B203" s="168"/>
      <c r="C203" s="169"/>
      <c r="D203" s="170" t="s">
        <v>155</v>
      </c>
      <c r="E203" s="171" t="s">
        <v>35</v>
      </c>
      <c r="F203" s="172" t="s">
        <v>991</v>
      </c>
      <c r="G203" s="169"/>
      <c r="H203" s="173">
        <v>89</v>
      </c>
      <c r="I203" s="169"/>
      <c r="J203" s="169"/>
      <c r="K203" s="169"/>
      <c r="L203" s="174"/>
      <c r="M203" s="175"/>
      <c r="N203" s="176"/>
      <c r="O203" s="176"/>
      <c r="P203" s="176"/>
      <c r="Q203" s="176"/>
      <c r="R203" s="176"/>
      <c r="S203" s="176"/>
      <c r="T203" s="177"/>
      <c r="AT203" s="178" t="s">
        <v>155</v>
      </c>
      <c r="AU203" s="178" t="s">
        <v>89</v>
      </c>
      <c r="AV203" s="11" t="s">
        <v>89</v>
      </c>
      <c r="AW203" s="11" t="s">
        <v>41</v>
      </c>
      <c r="AX203" s="11" t="s">
        <v>79</v>
      </c>
      <c r="AY203" s="178" t="s">
        <v>142</v>
      </c>
    </row>
    <row r="204" spans="2:65" s="1" customFormat="1" ht="16.5" customHeight="1">
      <c r="B204" s="30"/>
      <c r="C204" s="184" t="s">
        <v>499</v>
      </c>
      <c r="D204" s="184" t="s">
        <v>367</v>
      </c>
      <c r="E204" s="185" t="s">
        <v>1039</v>
      </c>
      <c r="F204" s="186" t="s">
        <v>1040</v>
      </c>
      <c r="G204" s="187" t="s">
        <v>327</v>
      </c>
      <c r="H204" s="188">
        <v>1.6</v>
      </c>
      <c r="I204" s="189">
        <v>531</v>
      </c>
      <c r="J204" s="189">
        <f>ROUND(I204*H204,2)</f>
        <v>849.6</v>
      </c>
      <c r="K204" s="186" t="s">
        <v>149</v>
      </c>
      <c r="L204" s="190"/>
      <c r="M204" s="191" t="s">
        <v>35</v>
      </c>
      <c r="N204" s="192" t="s">
        <v>50</v>
      </c>
      <c r="O204" s="165">
        <v>0</v>
      </c>
      <c r="P204" s="165">
        <f>O204*H204</f>
        <v>0</v>
      </c>
      <c r="Q204" s="165">
        <v>0.13100000000000001</v>
      </c>
      <c r="R204" s="165">
        <f>Q204*H204</f>
        <v>0.20960000000000001</v>
      </c>
      <c r="S204" s="165">
        <v>0</v>
      </c>
      <c r="T204" s="166">
        <f>S204*H204</f>
        <v>0</v>
      </c>
      <c r="AR204" s="15" t="s">
        <v>183</v>
      </c>
      <c r="AT204" s="15" t="s">
        <v>367</v>
      </c>
      <c r="AU204" s="15" t="s">
        <v>89</v>
      </c>
      <c r="AY204" s="15" t="s">
        <v>142</v>
      </c>
      <c r="BE204" s="167">
        <f>IF(N204="základní",J204,0)</f>
        <v>849.6</v>
      </c>
      <c r="BF204" s="167">
        <f>IF(N204="snížená",J204,0)</f>
        <v>0</v>
      </c>
      <c r="BG204" s="167">
        <f>IF(N204="zákl. přenesená",J204,0)</f>
        <v>0</v>
      </c>
      <c r="BH204" s="167">
        <f>IF(N204="sníž. přenesená",J204,0)</f>
        <v>0</v>
      </c>
      <c r="BI204" s="167">
        <f>IF(N204="nulová",J204,0)</f>
        <v>0</v>
      </c>
      <c r="BJ204" s="15" t="s">
        <v>87</v>
      </c>
      <c r="BK204" s="167">
        <f>ROUND(I204*H204,2)</f>
        <v>849.6</v>
      </c>
      <c r="BL204" s="15" t="s">
        <v>162</v>
      </c>
      <c r="BM204" s="15" t="s">
        <v>1041</v>
      </c>
    </row>
    <row r="205" spans="2:65" s="11" customFormat="1" ht="11.25">
      <c r="B205" s="168"/>
      <c r="C205" s="169"/>
      <c r="D205" s="170" t="s">
        <v>155</v>
      </c>
      <c r="E205" s="171" t="s">
        <v>35</v>
      </c>
      <c r="F205" s="172" t="s">
        <v>1032</v>
      </c>
      <c r="G205" s="169"/>
      <c r="H205" s="173">
        <v>1.6</v>
      </c>
      <c r="I205" s="169"/>
      <c r="J205" s="169"/>
      <c r="K205" s="169"/>
      <c r="L205" s="174"/>
      <c r="M205" s="175"/>
      <c r="N205" s="176"/>
      <c r="O205" s="176"/>
      <c r="P205" s="176"/>
      <c r="Q205" s="176"/>
      <c r="R205" s="176"/>
      <c r="S205" s="176"/>
      <c r="T205" s="177"/>
      <c r="AT205" s="178" t="s">
        <v>155</v>
      </c>
      <c r="AU205" s="178" t="s">
        <v>89</v>
      </c>
      <c r="AV205" s="11" t="s">
        <v>89</v>
      </c>
      <c r="AW205" s="11" t="s">
        <v>41</v>
      </c>
      <c r="AX205" s="11" t="s">
        <v>79</v>
      </c>
      <c r="AY205" s="178" t="s">
        <v>142</v>
      </c>
    </row>
    <row r="206" spans="2:65" s="1" customFormat="1" ht="33.75" customHeight="1">
      <c r="B206" s="30"/>
      <c r="C206" s="158" t="s">
        <v>503</v>
      </c>
      <c r="D206" s="158" t="s">
        <v>145</v>
      </c>
      <c r="E206" s="159" t="s">
        <v>1042</v>
      </c>
      <c r="F206" s="160" t="s">
        <v>1043</v>
      </c>
      <c r="G206" s="161" t="s">
        <v>327</v>
      </c>
      <c r="H206" s="162">
        <v>1387</v>
      </c>
      <c r="I206" s="163">
        <v>254</v>
      </c>
      <c r="J206" s="163">
        <f>ROUND(I206*H206,2)</f>
        <v>352298</v>
      </c>
      <c r="K206" s="160" t="s">
        <v>149</v>
      </c>
      <c r="L206" s="34"/>
      <c r="M206" s="56" t="s">
        <v>35</v>
      </c>
      <c r="N206" s="164" t="s">
        <v>50</v>
      </c>
      <c r="O206" s="165">
        <v>0.53500000000000003</v>
      </c>
      <c r="P206" s="165">
        <f>O206*H206</f>
        <v>742.04500000000007</v>
      </c>
      <c r="Q206" s="165">
        <v>0.10362</v>
      </c>
      <c r="R206" s="165">
        <f>Q206*H206</f>
        <v>143.72094000000001</v>
      </c>
      <c r="S206" s="165">
        <v>0</v>
      </c>
      <c r="T206" s="166">
        <f>S206*H206</f>
        <v>0</v>
      </c>
      <c r="AR206" s="15" t="s">
        <v>162</v>
      </c>
      <c r="AT206" s="15" t="s">
        <v>145</v>
      </c>
      <c r="AU206" s="15" t="s">
        <v>89</v>
      </c>
      <c r="AY206" s="15" t="s">
        <v>142</v>
      </c>
      <c r="BE206" s="167">
        <f>IF(N206="základní",J206,0)</f>
        <v>352298</v>
      </c>
      <c r="BF206" s="167">
        <f>IF(N206="snížená",J206,0)</f>
        <v>0</v>
      </c>
      <c r="BG206" s="167">
        <f>IF(N206="zákl. přenesená",J206,0)</f>
        <v>0</v>
      </c>
      <c r="BH206" s="167">
        <f>IF(N206="sníž. přenesená",J206,0)</f>
        <v>0</v>
      </c>
      <c r="BI206" s="167">
        <f>IF(N206="nulová",J206,0)</f>
        <v>0</v>
      </c>
      <c r="BJ206" s="15" t="s">
        <v>87</v>
      </c>
      <c r="BK206" s="167">
        <f>ROUND(I206*H206,2)</f>
        <v>352298</v>
      </c>
      <c r="BL206" s="15" t="s">
        <v>162</v>
      </c>
      <c r="BM206" s="15" t="s">
        <v>1044</v>
      </c>
    </row>
    <row r="207" spans="2:65" s="11" customFormat="1" ht="11.25">
      <c r="B207" s="168"/>
      <c r="C207" s="169"/>
      <c r="D207" s="170" t="s">
        <v>155</v>
      </c>
      <c r="E207" s="171" t="s">
        <v>35</v>
      </c>
      <c r="F207" s="172" t="s">
        <v>1045</v>
      </c>
      <c r="G207" s="169"/>
      <c r="H207" s="173">
        <v>338</v>
      </c>
      <c r="I207" s="169"/>
      <c r="J207" s="169"/>
      <c r="K207" s="169"/>
      <c r="L207" s="174"/>
      <c r="M207" s="175"/>
      <c r="N207" s="176"/>
      <c r="O207" s="176"/>
      <c r="P207" s="176"/>
      <c r="Q207" s="176"/>
      <c r="R207" s="176"/>
      <c r="S207" s="176"/>
      <c r="T207" s="177"/>
      <c r="AT207" s="178" t="s">
        <v>155</v>
      </c>
      <c r="AU207" s="178" t="s">
        <v>89</v>
      </c>
      <c r="AV207" s="11" t="s">
        <v>89</v>
      </c>
      <c r="AW207" s="11" t="s">
        <v>41</v>
      </c>
      <c r="AX207" s="11" t="s">
        <v>79</v>
      </c>
      <c r="AY207" s="178" t="s">
        <v>142</v>
      </c>
    </row>
    <row r="208" spans="2:65" s="11" customFormat="1" ht="11.25">
      <c r="B208" s="168"/>
      <c r="C208" s="169"/>
      <c r="D208" s="170" t="s">
        <v>155</v>
      </c>
      <c r="E208" s="171" t="s">
        <v>35</v>
      </c>
      <c r="F208" s="172" t="s">
        <v>1046</v>
      </c>
      <c r="G208" s="169"/>
      <c r="H208" s="173">
        <v>1049</v>
      </c>
      <c r="I208" s="169"/>
      <c r="J208" s="169"/>
      <c r="K208" s="169"/>
      <c r="L208" s="174"/>
      <c r="M208" s="175"/>
      <c r="N208" s="176"/>
      <c r="O208" s="176"/>
      <c r="P208" s="176"/>
      <c r="Q208" s="176"/>
      <c r="R208" s="176"/>
      <c r="S208" s="176"/>
      <c r="T208" s="177"/>
      <c r="AT208" s="178" t="s">
        <v>155</v>
      </c>
      <c r="AU208" s="178" t="s">
        <v>89</v>
      </c>
      <c r="AV208" s="11" t="s">
        <v>89</v>
      </c>
      <c r="AW208" s="11" t="s">
        <v>41</v>
      </c>
      <c r="AX208" s="11" t="s">
        <v>79</v>
      </c>
      <c r="AY208" s="178" t="s">
        <v>142</v>
      </c>
    </row>
    <row r="209" spans="2:65" s="1" customFormat="1" ht="33.75" customHeight="1">
      <c r="B209" s="30"/>
      <c r="C209" s="158" t="s">
        <v>507</v>
      </c>
      <c r="D209" s="158" t="s">
        <v>145</v>
      </c>
      <c r="E209" s="159" t="s">
        <v>1047</v>
      </c>
      <c r="F209" s="160" t="s">
        <v>1048</v>
      </c>
      <c r="G209" s="161" t="s">
        <v>327</v>
      </c>
      <c r="H209" s="162">
        <v>10.220000000000001</v>
      </c>
      <c r="I209" s="163">
        <v>22.9</v>
      </c>
      <c r="J209" s="163">
        <f>ROUND(I209*H209,2)</f>
        <v>234.04</v>
      </c>
      <c r="K209" s="160" t="s">
        <v>149</v>
      </c>
      <c r="L209" s="34"/>
      <c r="M209" s="56" t="s">
        <v>35</v>
      </c>
      <c r="N209" s="164" t="s">
        <v>50</v>
      </c>
      <c r="O209" s="165">
        <v>5.5E-2</v>
      </c>
      <c r="P209" s="165">
        <f>O209*H209</f>
        <v>0.56210000000000004</v>
      </c>
      <c r="Q209" s="165">
        <v>0</v>
      </c>
      <c r="R209" s="165">
        <f>Q209*H209</f>
        <v>0</v>
      </c>
      <c r="S209" s="165">
        <v>0</v>
      </c>
      <c r="T209" s="166">
        <f>S209*H209</f>
        <v>0</v>
      </c>
      <c r="AR209" s="15" t="s">
        <v>162</v>
      </c>
      <c r="AT209" s="15" t="s">
        <v>145</v>
      </c>
      <c r="AU209" s="15" t="s">
        <v>89</v>
      </c>
      <c r="AY209" s="15" t="s">
        <v>142</v>
      </c>
      <c r="BE209" s="167">
        <f>IF(N209="základní",J209,0)</f>
        <v>234.04</v>
      </c>
      <c r="BF209" s="167">
        <f>IF(N209="snížená",J209,0)</f>
        <v>0</v>
      </c>
      <c r="BG209" s="167">
        <f>IF(N209="zákl. přenesená",J209,0)</f>
        <v>0</v>
      </c>
      <c r="BH209" s="167">
        <f>IF(N209="sníž. přenesená",J209,0)</f>
        <v>0</v>
      </c>
      <c r="BI209" s="167">
        <f>IF(N209="nulová",J209,0)</f>
        <v>0</v>
      </c>
      <c r="BJ209" s="15" t="s">
        <v>87</v>
      </c>
      <c r="BK209" s="167">
        <f>ROUND(I209*H209,2)</f>
        <v>234.04</v>
      </c>
      <c r="BL209" s="15" t="s">
        <v>162</v>
      </c>
      <c r="BM209" s="15" t="s">
        <v>1049</v>
      </c>
    </row>
    <row r="210" spans="2:65" s="11" customFormat="1" ht="11.25">
      <c r="B210" s="168"/>
      <c r="C210" s="169"/>
      <c r="D210" s="170" t="s">
        <v>155</v>
      </c>
      <c r="E210" s="171" t="s">
        <v>35</v>
      </c>
      <c r="F210" s="172" t="s">
        <v>1050</v>
      </c>
      <c r="G210" s="169"/>
      <c r="H210" s="173">
        <v>10.220000000000001</v>
      </c>
      <c r="I210" s="169"/>
      <c r="J210" s="169"/>
      <c r="K210" s="169"/>
      <c r="L210" s="174"/>
      <c r="M210" s="175"/>
      <c r="N210" s="176"/>
      <c r="O210" s="176"/>
      <c r="P210" s="176"/>
      <c r="Q210" s="176"/>
      <c r="R210" s="176"/>
      <c r="S210" s="176"/>
      <c r="T210" s="177"/>
      <c r="AT210" s="178" t="s">
        <v>155</v>
      </c>
      <c r="AU210" s="178" t="s">
        <v>89</v>
      </c>
      <c r="AV210" s="11" t="s">
        <v>89</v>
      </c>
      <c r="AW210" s="11" t="s">
        <v>41</v>
      </c>
      <c r="AX210" s="11" t="s">
        <v>79</v>
      </c>
      <c r="AY210" s="178" t="s">
        <v>142</v>
      </c>
    </row>
    <row r="211" spans="2:65" s="1" customFormat="1" ht="16.5" customHeight="1">
      <c r="B211" s="30"/>
      <c r="C211" s="184" t="s">
        <v>511</v>
      </c>
      <c r="D211" s="184" t="s">
        <v>367</v>
      </c>
      <c r="E211" s="185" t="s">
        <v>1051</v>
      </c>
      <c r="F211" s="186" t="s">
        <v>1052</v>
      </c>
      <c r="G211" s="187" t="s">
        <v>327</v>
      </c>
      <c r="H211" s="188">
        <v>1059.22</v>
      </c>
      <c r="I211" s="189">
        <v>303</v>
      </c>
      <c r="J211" s="189">
        <f>ROUND(I211*H211,2)</f>
        <v>320943.65999999997</v>
      </c>
      <c r="K211" s="186" t="s">
        <v>149</v>
      </c>
      <c r="L211" s="190"/>
      <c r="M211" s="191" t="s">
        <v>35</v>
      </c>
      <c r="N211" s="192" t="s">
        <v>50</v>
      </c>
      <c r="O211" s="165">
        <v>0</v>
      </c>
      <c r="P211" s="165">
        <f>O211*H211</f>
        <v>0</v>
      </c>
      <c r="Q211" s="165">
        <v>0.17599999999999999</v>
      </c>
      <c r="R211" s="165">
        <f>Q211*H211</f>
        <v>186.42272</v>
      </c>
      <c r="S211" s="165">
        <v>0</v>
      </c>
      <c r="T211" s="166">
        <f>S211*H211</f>
        <v>0</v>
      </c>
      <c r="AR211" s="15" t="s">
        <v>183</v>
      </c>
      <c r="AT211" s="15" t="s">
        <v>367</v>
      </c>
      <c r="AU211" s="15" t="s">
        <v>89</v>
      </c>
      <c r="AY211" s="15" t="s">
        <v>142</v>
      </c>
      <c r="BE211" s="167">
        <f>IF(N211="základní",J211,0)</f>
        <v>320943.65999999997</v>
      </c>
      <c r="BF211" s="167">
        <f>IF(N211="snížená",J211,0)</f>
        <v>0</v>
      </c>
      <c r="BG211" s="167">
        <f>IF(N211="zákl. přenesená",J211,0)</f>
        <v>0</v>
      </c>
      <c r="BH211" s="167">
        <f>IF(N211="sníž. přenesená",J211,0)</f>
        <v>0</v>
      </c>
      <c r="BI211" s="167">
        <f>IF(N211="nulová",J211,0)</f>
        <v>0</v>
      </c>
      <c r="BJ211" s="15" t="s">
        <v>87</v>
      </c>
      <c r="BK211" s="167">
        <f>ROUND(I211*H211,2)</f>
        <v>320943.65999999997</v>
      </c>
      <c r="BL211" s="15" t="s">
        <v>162</v>
      </c>
      <c r="BM211" s="15" t="s">
        <v>1053</v>
      </c>
    </row>
    <row r="212" spans="2:65" s="11" customFormat="1" ht="11.25">
      <c r="B212" s="168"/>
      <c r="C212" s="169"/>
      <c r="D212" s="170" t="s">
        <v>155</v>
      </c>
      <c r="E212" s="171" t="s">
        <v>35</v>
      </c>
      <c r="F212" s="172" t="s">
        <v>1050</v>
      </c>
      <c r="G212" s="169"/>
      <c r="H212" s="173">
        <v>10.220000000000001</v>
      </c>
      <c r="I212" s="169"/>
      <c r="J212" s="169"/>
      <c r="K212" s="169"/>
      <c r="L212" s="174"/>
      <c r="M212" s="175"/>
      <c r="N212" s="176"/>
      <c r="O212" s="176"/>
      <c r="P212" s="176"/>
      <c r="Q212" s="176"/>
      <c r="R212" s="176"/>
      <c r="S212" s="176"/>
      <c r="T212" s="177"/>
      <c r="AT212" s="178" t="s">
        <v>155</v>
      </c>
      <c r="AU212" s="178" t="s">
        <v>89</v>
      </c>
      <c r="AV212" s="11" t="s">
        <v>89</v>
      </c>
      <c r="AW212" s="11" t="s">
        <v>41</v>
      </c>
      <c r="AX212" s="11" t="s">
        <v>79</v>
      </c>
      <c r="AY212" s="178" t="s">
        <v>142</v>
      </c>
    </row>
    <row r="213" spans="2:65" s="11" customFormat="1" ht="11.25">
      <c r="B213" s="168"/>
      <c r="C213" s="169"/>
      <c r="D213" s="170" t="s">
        <v>155</v>
      </c>
      <c r="E213" s="171" t="s">
        <v>35</v>
      </c>
      <c r="F213" s="172" t="s">
        <v>1046</v>
      </c>
      <c r="G213" s="169"/>
      <c r="H213" s="173">
        <v>1049</v>
      </c>
      <c r="I213" s="169"/>
      <c r="J213" s="169"/>
      <c r="K213" s="169"/>
      <c r="L213" s="174"/>
      <c r="M213" s="175"/>
      <c r="N213" s="176"/>
      <c r="O213" s="176"/>
      <c r="P213" s="176"/>
      <c r="Q213" s="176"/>
      <c r="R213" s="176"/>
      <c r="S213" s="176"/>
      <c r="T213" s="177"/>
      <c r="AT213" s="178" t="s">
        <v>155</v>
      </c>
      <c r="AU213" s="178" t="s">
        <v>89</v>
      </c>
      <c r="AV213" s="11" t="s">
        <v>89</v>
      </c>
      <c r="AW213" s="11" t="s">
        <v>41</v>
      </c>
      <c r="AX213" s="11" t="s">
        <v>79</v>
      </c>
      <c r="AY213" s="178" t="s">
        <v>142</v>
      </c>
    </row>
    <row r="214" spans="2:65" s="1" customFormat="1" ht="16.5" customHeight="1">
      <c r="B214" s="30"/>
      <c r="C214" s="184" t="s">
        <v>516</v>
      </c>
      <c r="D214" s="184" t="s">
        <v>367</v>
      </c>
      <c r="E214" s="185" t="s">
        <v>1054</v>
      </c>
      <c r="F214" s="186" t="s">
        <v>1055</v>
      </c>
      <c r="G214" s="187" t="s">
        <v>327</v>
      </c>
      <c r="H214" s="188">
        <v>327.78</v>
      </c>
      <c r="I214" s="189">
        <v>363</v>
      </c>
      <c r="J214" s="189">
        <f>ROUND(I214*H214,2)</f>
        <v>118984.14</v>
      </c>
      <c r="K214" s="186" t="s">
        <v>149</v>
      </c>
      <c r="L214" s="190"/>
      <c r="M214" s="191" t="s">
        <v>35</v>
      </c>
      <c r="N214" s="192" t="s">
        <v>50</v>
      </c>
      <c r="O214" s="165">
        <v>0</v>
      </c>
      <c r="P214" s="165">
        <f>O214*H214</f>
        <v>0</v>
      </c>
      <c r="Q214" s="165">
        <v>0.17599999999999999</v>
      </c>
      <c r="R214" s="165">
        <f>Q214*H214</f>
        <v>57.689279999999989</v>
      </c>
      <c r="S214" s="165">
        <v>0</v>
      </c>
      <c r="T214" s="166">
        <f>S214*H214</f>
        <v>0</v>
      </c>
      <c r="AR214" s="15" t="s">
        <v>183</v>
      </c>
      <c r="AT214" s="15" t="s">
        <v>367</v>
      </c>
      <c r="AU214" s="15" t="s">
        <v>89</v>
      </c>
      <c r="AY214" s="15" t="s">
        <v>142</v>
      </c>
      <c r="BE214" s="167">
        <f>IF(N214="základní",J214,0)</f>
        <v>118984.14</v>
      </c>
      <c r="BF214" s="167">
        <f>IF(N214="snížená",J214,0)</f>
        <v>0</v>
      </c>
      <c r="BG214" s="167">
        <f>IF(N214="zákl. přenesená",J214,0)</f>
        <v>0</v>
      </c>
      <c r="BH214" s="167">
        <f>IF(N214="sníž. přenesená",J214,0)</f>
        <v>0</v>
      </c>
      <c r="BI214" s="167">
        <f>IF(N214="nulová",J214,0)</f>
        <v>0</v>
      </c>
      <c r="BJ214" s="15" t="s">
        <v>87</v>
      </c>
      <c r="BK214" s="167">
        <f>ROUND(I214*H214,2)</f>
        <v>118984.14</v>
      </c>
      <c r="BL214" s="15" t="s">
        <v>162</v>
      </c>
      <c r="BM214" s="15" t="s">
        <v>1056</v>
      </c>
    </row>
    <row r="215" spans="2:65" s="11" customFormat="1" ht="11.25">
      <c r="B215" s="168"/>
      <c r="C215" s="169"/>
      <c r="D215" s="170" t="s">
        <v>155</v>
      </c>
      <c r="E215" s="171" t="s">
        <v>35</v>
      </c>
      <c r="F215" s="172" t="s">
        <v>1045</v>
      </c>
      <c r="G215" s="169"/>
      <c r="H215" s="173">
        <v>338</v>
      </c>
      <c r="I215" s="169"/>
      <c r="J215" s="169"/>
      <c r="K215" s="169"/>
      <c r="L215" s="174"/>
      <c r="M215" s="175"/>
      <c r="N215" s="176"/>
      <c r="O215" s="176"/>
      <c r="P215" s="176"/>
      <c r="Q215" s="176"/>
      <c r="R215" s="176"/>
      <c r="S215" s="176"/>
      <c r="T215" s="177"/>
      <c r="AT215" s="178" t="s">
        <v>155</v>
      </c>
      <c r="AU215" s="178" t="s">
        <v>89</v>
      </c>
      <c r="AV215" s="11" t="s">
        <v>89</v>
      </c>
      <c r="AW215" s="11" t="s">
        <v>41</v>
      </c>
      <c r="AX215" s="11" t="s">
        <v>79</v>
      </c>
      <c r="AY215" s="178" t="s">
        <v>142</v>
      </c>
    </row>
    <row r="216" spans="2:65" s="11" customFormat="1" ht="11.25">
      <c r="B216" s="168"/>
      <c r="C216" s="169"/>
      <c r="D216" s="170" t="s">
        <v>155</v>
      </c>
      <c r="E216" s="171" t="s">
        <v>35</v>
      </c>
      <c r="F216" s="172" t="s">
        <v>1057</v>
      </c>
      <c r="G216" s="169"/>
      <c r="H216" s="173">
        <v>-10.220000000000001</v>
      </c>
      <c r="I216" s="169"/>
      <c r="J216" s="169"/>
      <c r="K216" s="169"/>
      <c r="L216" s="174"/>
      <c r="M216" s="175"/>
      <c r="N216" s="176"/>
      <c r="O216" s="176"/>
      <c r="P216" s="176"/>
      <c r="Q216" s="176"/>
      <c r="R216" s="176"/>
      <c r="S216" s="176"/>
      <c r="T216" s="177"/>
      <c r="AT216" s="178" t="s">
        <v>155</v>
      </c>
      <c r="AU216" s="178" t="s">
        <v>89</v>
      </c>
      <c r="AV216" s="11" t="s">
        <v>89</v>
      </c>
      <c r="AW216" s="11" t="s">
        <v>41</v>
      </c>
      <c r="AX216" s="11" t="s">
        <v>79</v>
      </c>
      <c r="AY216" s="178" t="s">
        <v>142</v>
      </c>
    </row>
    <row r="217" spans="2:65" s="1" customFormat="1" ht="33.75" customHeight="1">
      <c r="B217" s="30"/>
      <c r="C217" s="158" t="s">
        <v>520</v>
      </c>
      <c r="D217" s="158" t="s">
        <v>145</v>
      </c>
      <c r="E217" s="159" t="s">
        <v>1058</v>
      </c>
      <c r="F217" s="160" t="s">
        <v>1059</v>
      </c>
      <c r="G217" s="161" t="s">
        <v>327</v>
      </c>
      <c r="H217" s="162">
        <v>12</v>
      </c>
      <c r="I217" s="163">
        <v>244</v>
      </c>
      <c r="J217" s="163">
        <f>ROUND(I217*H217,2)</f>
        <v>2928</v>
      </c>
      <c r="K217" s="160" t="s">
        <v>149</v>
      </c>
      <c r="L217" s="34"/>
      <c r="M217" s="56" t="s">
        <v>35</v>
      </c>
      <c r="N217" s="164" t="s">
        <v>50</v>
      </c>
      <c r="O217" s="165">
        <v>0.64800000000000002</v>
      </c>
      <c r="P217" s="165">
        <f>O217*H217</f>
        <v>7.7759999999999998</v>
      </c>
      <c r="Q217" s="165">
        <v>0.10100000000000001</v>
      </c>
      <c r="R217" s="165">
        <f>Q217*H217</f>
        <v>1.2120000000000002</v>
      </c>
      <c r="S217" s="165">
        <v>0</v>
      </c>
      <c r="T217" s="166">
        <f>S217*H217</f>
        <v>0</v>
      </c>
      <c r="AR217" s="15" t="s">
        <v>162</v>
      </c>
      <c r="AT217" s="15" t="s">
        <v>145</v>
      </c>
      <c r="AU217" s="15" t="s">
        <v>89</v>
      </c>
      <c r="AY217" s="15" t="s">
        <v>142</v>
      </c>
      <c r="BE217" s="167">
        <f>IF(N217="základní",J217,0)</f>
        <v>2928</v>
      </c>
      <c r="BF217" s="167">
        <f>IF(N217="snížená",J217,0)</f>
        <v>0</v>
      </c>
      <c r="BG217" s="167">
        <f>IF(N217="zákl. přenesená",J217,0)</f>
        <v>0</v>
      </c>
      <c r="BH217" s="167">
        <f>IF(N217="sníž. přenesená",J217,0)</f>
        <v>0</v>
      </c>
      <c r="BI217" s="167">
        <f>IF(N217="nulová",J217,0)</f>
        <v>0</v>
      </c>
      <c r="BJ217" s="15" t="s">
        <v>87</v>
      </c>
      <c r="BK217" s="167">
        <f>ROUND(I217*H217,2)</f>
        <v>2928</v>
      </c>
      <c r="BL217" s="15" t="s">
        <v>162</v>
      </c>
      <c r="BM217" s="15" t="s">
        <v>1060</v>
      </c>
    </row>
    <row r="218" spans="2:65" s="11" customFormat="1" ht="11.25">
      <c r="B218" s="168"/>
      <c r="C218" s="169"/>
      <c r="D218" s="170" t="s">
        <v>155</v>
      </c>
      <c r="E218" s="171" t="s">
        <v>35</v>
      </c>
      <c r="F218" s="172" t="s">
        <v>900</v>
      </c>
      <c r="G218" s="169"/>
      <c r="H218" s="173">
        <v>12</v>
      </c>
      <c r="I218" s="169"/>
      <c r="J218" s="169"/>
      <c r="K218" s="169"/>
      <c r="L218" s="174"/>
      <c r="M218" s="175"/>
      <c r="N218" s="176"/>
      <c r="O218" s="176"/>
      <c r="P218" s="176"/>
      <c r="Q218" s="176"/>
      <c r="R218" s="176"/>
      <c r="S218" s="176"/>
      <c r="T218" s="177"/>
      <c r="AT218" s="178" t="s">
        <v>155</v>
      </c>
      <c r="AU218" s="178" t="s">
        <v>89</v>
      </c>
      <c r="AV218" s="11" t="s">
        <v>89</v>
      </c>
      <c r="AW218" s="11" t="s">
        <v>41</v>
      </c>
      <c r="AX218" s="11" t="s">
        <v>79</v>
      </c>
      <c r="AY218" s="178" t="s">
        <v>142</v>
      </c>
    </row>
    <row r="219" spans="2:65" s="10" customFormat="1" ht="22.9" customHeight="1">
      <c r="B219" s="143"/>
      <c r="C219" s="144"/>
      <c r="D219" s="145" t="s">
        <v>78</v>
      </c>
      <c r="E219" s="156" t="s">
        <v>183</v>
      </c>
      <c r="F219" s="156" t="s">
        <v>378</v>
      </c>
      <c r="G219" s="144"/>
      <c r="H219" s="144"/>
      <c r="I219" s="144"/>
      <c r="J219" s="157">
        <f>BK219</f>
        <v>1030</v>
      </c>
      <c r="K219" s="144"/>
      <c r="L219" s="148"/>
      <c r="M219" s="149"/>
      <c r="N219" s="150"/>
      <c r="O219" s="150"/>
      <c r="P219" s="151">
        <f>SUM(P220:P221)</f>
        <v>1.5509999999999999</v>
      </c>
      <c r="Q219" s="150"/>
      <c r="R219" s="151">
        <f>SUM(R220:R221)</f>
        <v>0.31108000000000002</v>
      </c>
      <c r="S219" s="150"/>
      <c r="T219" s="152">
        <f>SUM(T220:T221)</f>
        <v>0</v>
      </c>
      <c r="AR219" s="153" t="s">
        <v>87</v>
      </c>
      <c r="AT219" s="154" t="s">
        <v>78</v>
      </c>
      <c r="AU219" s="154" t="s">
        <v>87</v>
      </c>
      <c r="AY219" s="153" t="s">
        <v>142</v>
      </c>
      <c r="BK219" s="155">
        <f>SUM(BK220:BK221)</f>
        <v>1030</v>
      </c>
    </row>
    <row r="220" spans="2:65" s="1" customFormat="1" ht="22.5" customHeight="1">
      <c r="B220" s="30"/>
      <c r="C220" s="158" t="s">
        <v>524</v>
      </c>
      <c r="D220" s="158" t="s">
        <v>145</v>
      </c>
      <c r="E220" s="159" t="s">
        <v>1061</v>
      </c>
      <c r="F220" s="160" t="s">
        <v>1062</v>
      </c>
      <c r="G220" s="161" t="s">
        <v>148</v>
      </c>
      <c r="H220" s="162">
        <v>1</v>
      </c>
      <c r="I220" s="163">
        <v>1030</v>
      </c>
      <c r="J220" s="163">
        <f>ROUND(I220*H220,2)</f>
        <v>1030</v>
      </c>
      <c r="K220" s="160" t="s">
        <v>149</v>
      </c>
      <c r="L220" s="34"/>
      <c r="M220" s="56" t="s">
        <v>35</v>
      </c>
      <c r="N220" s="164" t="s">
        <v>50</v>
      </c>
      <c r="O220" s="165">
        <v>1.5509999999999999</v>
      </c>
      <c r="P220" s="165">
        <f>O220*H220</f>
        <v>1.5509999999999999</v>
      </c>
      <c r="Q220" s="165">
        <v>0.31108000000000002</v>
      </c>
      <c r="R220" s="165">
        <f>Q220*H220</f>
        <v>0.31108000000000002</v>
      </c>
      <c r="S220" s="165">
        <v>0</v>
      </c>
      <c r="T220" s="166">
        <f>S220*H220</f>
        <v>0</v>
      </c>
      <c r="AR220" s="15" t="s">
        <v>162</v>
      </c>
      <c r="AT220" s="15" t="s">
        <v>145</v>
      </c>
      <c r="AU220" s="15" t="s">
        <v>89</v>
      </c>
      <c r="AY220" s="15" t="s">
        <v>142</v>
      </c>
      <c r="BE220" s="167">
        <f>IF(N220="základní",J220,0)</f>
        <v>1030</v>
      </c>
      <c r="BF220" s="167">
        <f>IF(N220="snížená",J220,0)</f>
        <v>0</v>
      </c>
      <c r="BG220" s="167">
        <f>IF(N220="zákl. přenesená",J220,0)</f>
        <v>0</v>
      </c>
      <c r="BH220" s="167">
        <f>IF(N220="sníž. přenesená",J220,0)</f>
        <v>0</v>
      </c>
      <c r="BI220" s="167">
        <f>IF(N220="nulová",J220,0)</f>
        <v>0</v>
      </c>
      <c r="BJ220" s="15" t="s">
        <v>87</v>
      </c>
      <c r="BK220" s="167">
        <f>ROUND(I220*H220,2)</f>
        <v>1030</v>
      </c>
      <c r="BL220" s="15" t="s">
        <v>162</v>
      </c>
      <c r="BM220" s="15" t="s">
        <v>1063</v>
      </c>
    </row>
    <row r="221" spans="2:65" s="11" customFormat="1" ht="11.25">
      <c r="B221" s="168"/>
      <c r="C221" s="169"/>
      <c r="D221" s="170" t="s">
        <v>155</v>
      </c>
      <c r="E221" s="171" t="s">
        <v>35</v>
      </c>
      <c r="F221" s="172" t="s">
        <v>1064</v>
      </c>
      <c r="G221" s="169"/>
      <c r="H221" s="173">
        <v>1</v>
      </c>
      <c r="I221" s="169"/>
      <c r="J221" s="169"/>
      <c r="K221" s="169"/>
      <c r="L221" s="174"/>
      <c r="M221" s="175"/>
      <c r="N221" s="176"/>
      <c r="O221" s="176"/>
      <c r="P221" s="176"/>
      <c r="Q221" s="176"/>
      <c r="R221" s="176"/>
      <c r="S221" s="176"/>
      <c r="T221" s="177"/>
      <c r="AT221" s="178" t="s">
        <v>155</v>
      </c>
      <c r="AU221" s="178" t="s">
        <v>89</v>
      </c>
      <c r="AV221" s="11" t="s">
        <v>89</v>
      </c>
      <c r="AW221" s="11" t="s">
        <v>41</v>
      </c>
      <c r="AX221" s="11" t="s">
        <v>79</v>
      </c>
      <c r="AY221" s="178" t="s">
        <v>142</v>
      </c>
    </row>
    <row r="222" spans="2:65" s="10" customFormat="1" ht="22.9" customHeight="1">
      <c r="B222" s="143"/>
      <c r="C222" s="144"/>
      <c r="D222" s="145" t="s">
        <v>78</v>
      </c>
      <c r="E222" s="156" t="s">
        <v>190</v>
      </c>
      <c r="F222" s="156" t="s">
        <v>592</v>
      </c>
      <c r="G222" s="144"/>
      <c r="H222" s="144"/>
      <c r="I222" s="144"/>
      <c r="J222" s="157">
        <f>BK222</f>
        <v>453405.27</v>
      </c>
      <c r="K222" s="144"/>
      <c r="L222" s="148"/>
      <c r="M222" s="149"/>
      <c r="N222" s="150"/>
      <c r="O222" s="150"/>
      <c r="P222" s="151">
        <f>P223+SUM(P224:P258)+P281</f>
        <v>551.91805399999998</v>
      </c>
      <c r="Q222" s="150"/>
      <c r="R222" s="151">
        <f>R223+SUM(R224:R258)+R281</f>
        <v>97.526439640000007</v>
      </c>
      <c r="S222" s="150"/>
      <c r="T222" s="152">
        <f>T223+SUM(T224:T258)+T281</f>
        <v>740.23060000000009</v>
      </c>
      <c r="AR222" s="153" t="s">
        <v>87</v>
      </c>
      <c r="AT222" s="154" t="s">
        <v>78</v>
      </c>
      <c r="AU222" s="154" t="s">
        <v>87</v>
      </c>
      <c r="AY222" s="153" t="s">
        <v>142</v>
      </c>
      <c r="BK222" s="155">
        <f>BK223+SUM(BK224:BK258)+BK281</f>
        <v>453405.27</v>
      </c>
    </row>
    <row r="223" spans="2:65" s="1" customFormat="1" ht="22.5" customHeight="1">
      <c r="B223" s="30"/>
      <c r="C223" s="158" t="s">
        <v>529</v>
      </c>
      <c r="D223" s="158" t="s">
        <v>145</v>
      </c>
      <c r="E223" s="159" t="s">
        <v>1065</v>
      </c>
      <c r="F223" s="160" t="s">
        <v>1066</v>
      </c>
      <c r="G223" s="161" t="s">
        <v>227</v>
      </c>
      <c r="H223" s="162">
        <v>222.92</v>
      </c>
      <c r="I223" s="163">
        <v>240</v>
      </c>
      <c r="J223" s="163">
        <f>ROUND(I223*H223,2)</f>
        <v>53500.800000000003</v>
      </c>
      <c r="K223" s="160" t="s">
        <v>149</v>
      </c>
      <c r="L223" s="34"/>
      <c r="M223" s="56" t="s">
        <v>35</v>
      </c>
      <c r="N223" s="164" t="s">
        <v>50</v>
      </c>
      <c r="O223" s="165">
        <v>0.26800000000000002</v>
      </c>
      <c r="P223" s="165">
        <f>O223*H223</f>
        <v>59.742559999999997</v>
      </c>
      <c r="Q223" s="165">
        <v>0.15540000000000001</v>
      </c>
      <c r="R223" s="165">
        <f>Q223*H223</f>
        <v>34.641767999999999</v>
      </c>
      <c r="S223" s="165">
        <v>0</v>
      </c>
      <c r="T223" s="166">
        <f>S223*H223</f>
        <v>0</v>
      </c>
      <c r="AR223" s="15" t="s">
        <v>162</v>
      </c>
      <c r="AT223" s="15" t="s">
        <v>145</v>
      </c>
      <c r="AU223" s="15" t="s">
        <v>89</v>
      </c>
      <c r="AY223" s="15" t="s">
        <v>142</v>
      </c>
      <c r="BE223" s="167">
        <f>IF(N223="základní",J223,0)</f>
        <v>53500.800000000003</v>
      </c>
      <c r="BF223" s="167">
        <f>IF(N223="snížená",J223,0)</f>
        <v>0</v>
      </c>
      <c r="BG223" s="167">
        <f>IF(N223="zákl. přenesená",J223,0)</f>
        <v>0</v>
      </c>
      <c r="BH223" s="167">
        <f>IF(N223="sníž. přenesená",J223,0)</f>
        <v>0</v>
      </c>
      <c r="BI223" s="167">
        <f>IF(N223="nulová",J223,0)</f>
        <v>0</v>
      </c>
      <c r="BJ223" s="15" t="s">
        <v>87</v>
      </c>
      <c r="BK223" s="167">
        <f>ROUND(I223*H223,2)</f>
        <v>53500.800000000003</v>
      </c>
      <c r="BL223" s="15" t="s">
        <v>162</v>
      </c>
      <c r="BM223" s="15" t="s">
        <v>1067</v>
      </c>
    </row>
    <row r="224" spans="2:65" s="11" customFormat="1" ht="11.25">
      <c r="B224" s="168"/>
      <c r="C224" s="169"/>
      <c r="D224" s="170" t="s">
        <v>155</v>
      </c>
      <c r="E224" s="171" t="s">
        <v>35</v>
      </c>
      <c r="F224" s="172" t="s">
        <v>1068</v>
      </c>
      <c r="G224" s="169"/>
      <c r="H224" s="173">
        <v>2.5</v>
      </c>
      <c r="I224" s="169"/>
      <c r="J224" s="169"/>
      <c r="K224" s="169"/>
      <c r="L224" s="174"/>
      <c r="M224" s="175"/>
      <c r="N224" s="176"/>
      <c r="O224" s="176"/>
      <c r="P224" s="176"/>
      <c r="Q224" s="176"/>
      <c r="R224" s="176"/>
      <c r="S224" s="176"/>
      <c r="T224" s="177"/>
      <c r="AT224" s="178" t="s">
        <v>155</v>
      </c>
      <c r="AU224" s="178" t="s">
        <v>89</v>
      </c>
      <c r="AV224" s="11" t="s">
        <v>89</v>
      </c>
      <c r="AW224" s="11" t="s">
        <v>41</v>
      </c>
      <c r="AX224" s="11" t="s">
        <v>79</v>
      </c>
      <c r="AY224" s="178" t="s">
        <v>142</v>
      </c>
    </row>
    <row r="225" spans="2:65" s="11" customFormat="1" ht="11.25">
      <c r="B225" s="168"/>
      <c r="C225" s="169"/>
      <c r="D225" s="170" t="s">
        <v>155</v>
      </c>
      <c r="E225" s="171" t="s">
        <v>35</v>
      </c>
      <c r="F225" s="172" t="s">
        <v>1069</v>
      </c>
      <c r="G225" s="169"/>
      <c r="H225" s="173">
        <v>8</v>
      </c>
      <c r="I225" s="169"/>
      <c r="J225" s="169"/>
      <c r="K225" s="169"/>
      <c r="L225" s="174"/>
      <c r="M225" s="175"/>
      <c r="N225" s="176"/>
      <c r="O225" s="176"/>
      <c r="P225" s="176"/>
      <c r="Q225" s="176"/>
      <c r="R225" s="176"/>
      <c r="S225" s="176"/>
      <c r="T225" s="177"/>
      <c r="AT225" s="178" t="s">
        <v>155</v>
      </c>
      <c r="AU225" s="178" t="s">
        <v>89</v>
      </c>
      <c r="AV225" s="11" t="s">
        <v>89</v>
      </c>
      <c r="AW225" s="11" t="s">
        <v>41</v>
      </c>
      <c r="AX225" s="11" t="s">
        <v>79</v>
      </c>
      <c r="AY225" s="178" t="s">
        <v>142</v>
      </c>
    </row>
    <row r="226" spans="2:65" s="11" customFormat="1" ht="11.25">
      <c r="B226" s="168"/>
      <c r="C226" s="169"/>
      <c r="D226" s="170" t="s">
        <v>155</v>
      </c>
      <c r="E226" s="171" t="s">
        <v>35</v>
      </c>
      <c r="F226" s="172" t="s">
        <v>1070</v>
      </c>
      <c r="G226" s="169"/>
      <c r="H226" s="173">
        <v>205.4</v>
      </c>
      <c r="I226" s="169"/>
      <c r="J226" s="169"/>
      <c r="K226" s="169"/>
      <c r="L226" s="174"/>
      <c r="M226" s="175"/>
      <c r="N226" s="176"/>
      <c r="O226" s="176"/>
      <c r="P226" s="176"/>
      <c r="Q226" s="176"/>
      <c r="R226" s="176"/>
      <c r="S226" s="176"/>
      <c r="T226" s="177"/>
      <c r="AT226" s="178" t="s">
        <v>155</v>
      </c>
      <c r="AU226" s="178" t="s">
        <v>89</v>
      </c>
      <c r="AV226" s="11" t="s">
        <v>89</v>
      </c>
      <c r="AW226" s="11" t="s">
        <v>41</v>
      </c>
      <c r="AX226" s="11" t="s">
        <v>79</v>
      </c>
      <c r="AY226" s="178" t="s">
        <v>142</v>
      </c>
    </row>
    <row r="227" spans="2:65" s="11" customFormat="1" ht="11.25">
      <c r="B227" s="168"/>
      <c r="C227" s="169"/>
      <c r="D227" s="170" t="s">
        <v>155</v>
      </c>
      <c r="E227" s="171" t="s">
        <v>35</v>
      </c>
      <c r="F227" s="172" t="s">
        <v>1071</v>
      </c>
      <c r="G227" s="169"/>
      <c r="H227" s="173">
        <v>3.12</v>
      </c>
      <c r="I227" s="169"/>
      <c r="J227" s="169"/>
      <c r="K227" s="169"/>
      <c r="L227" s="174"/>
      <c r="M227" s="175"/>
      <c r="N227" s="176"/>
      <c r="O227" s="176"/>
      <c r="P227" s="176"/>
      <c r="Q227" s="176"/>
      <c r="R227" s="176"/>
      <c r="S227" s="176"/>
      <c r="T227" s="177"/>
      <c r="AT227" s="178" t="s">
        <v>155</v>
      </c>
      <c r="AU227" s="178" t="s">
        <v>89</v>
      </c>
      <c r="AV227" s="11" t="s">
        <v>89</v>
      </c>
      <c r="AW227" s="11" t="s">
        <v>41</v>
      </c>
      <c r="AX227" s="11" t="s">
        <v>79</v>
      </c>
      <c r="AY227" s="178" t="s">
        <v>142</v>
      </c>
    </row>
    <row r="228" spans="2:65" s="11" customFormat="1" ht="11.25">
      <c r="B228" s="168"/>
      <c r="C228" s="169"/>
      <c r="D228" s="170" t="s">
        <v>155</v>
      </c>
      <c r="E228" s="171" t="s">
        <v>35</v>
      </c>
      <c r="F228" s="172" t="s">
        <v>1072</v>
      </c>
      <c r="G228" s="169"/>
      <c r="H228" s="173">
        <v>3.9</v>
      </c>
      <c r="I228" s="169"/>
      <c r="J228" s="169"/>
      <c r="K228" s="169"/>
      <c r="L228" s="174"/>
      <c r="M228" s="175"/>
      <c r="N228" s="176"/>
      <c r="O228" s="176"/>
      <c r="P228" s="176"/>
      <c r="Q228" s="176"/>
      <c r="R228" s="176"/>
      <c r="S228" s="176"/>
      <c r="T228" s="177"/>
      <c r="AT228" s="178" t="s">
        <v>155</v>
      </c>
      <c r="AU228" s="178" t="s">
        <v>89</v>
      </c>
      <c r="AV228" s="11" t="s">
        <v>89</v>
      </c>
      <c r="AW228" s="11" t="s">
        <v>41</v>
      </c>
      <c r="AX228" s="11" t="s">
        <v>79</v>
      </c>
      <c r="AY228" s="178" t="s">
        <v>142</v>
      </c>
    </row>
    <row r="229" spans="2:65" s="1" customFormat="1" ht="16.5" customHeight="1">
      <c r="B229" s="30"/>
      <c r="C229" s="184" t="s">
        <v>534</v>
      </c>
      <c r="D229" s="184" t="s">
        <v>367</v>
      </c>
      <c r="E229" s="185" t="s">
        <v>1073</v>
      </c>
      <c r="F229" s="186" t="s">
        <v>1074</v>
      </c>
      <c r="G229" s="187" t="s">
        <v>227</v>
      </c>
      <c r="H229" s="188">
        <v>3</v>
      </c>
      <c r="I229" s="189">
        <v>124</v>
      </c>
      <c r="J229" s="189">
        <f>ROUND(I229*H229,2)</f>
        <v>372</v>
      </c>
      <c r="K229" s="186" t="s">
        <v>149</v>
      </c>
      <c r="L229" s="190"/>
      <c r="M229" s="191" t="s">
        <v>35</v>
      </c>
      <c r="N229" s="192" t="s">
        <v>50</v>
      </c>
      <c r="O229" s="165">
        <v>0</v>
      </c>
      <c r="P229" s="165">
        <f>O229*H229</f>
        <v>0</v>
      </c>
      <c r="Q229" s="165">
        <v>4.8300000000000003E-2</v>
      </c>
      <c r="R229" s="165">
        <f>Q229*H229</f>
        <v>0.1449</v>
      </c>
      <c r="S229" s="165">
        <v>0</v>
      </c>
      <c r="T229" s="166">
        <f>S229*H229</f>
        <v>0</v>
      </c>
      <c r="AR229" s="15" t="s">
        <v>183</v>
      </c>
      <c r="AT229" s="15" t="s">
        <v>367</v>
      </c>
      <c r="AU229" s="15" t="s">
        <v>89</v>
      </c>
      <c r="AY229" s="15" t="s">
        <v>142</v>
      </c>
      <c r="BE229" s="167">
        <f>IF(N229="základní",J229,0)</f>
        <v>372</v>
      </c>
      <c r="BF229" s="167">
        <f>IF(N229="snížená",J229,0)</f>
        <v>0</v>
      </c>
      <c r="BG229" s="167">
        <f>IF(N229="zákl. přenesená",J229,0)</f>
        <v>0</v>
      </c>
      <c r="BH229" s="167">
        <f>IF(N229="sníž. přenesená",J229,0)</f>
        <v>0</v>
      </c>
      <c r="BI229" s="167">
        <f>IF(N229="nulová",J229,0)</f>
        <v>0</v>
      </c>
      <c r="BJ229" s="15" t="s">
        <v>87</v>
      </c>
      <c r="BK229" s="167">
        <f>ROUND(I229*H229,2)</f>
        <v>372</v>
      </c>
      <c r="BL229" s="15" t="s">
        <v>162</v>
      </c>
      <c r="BM229" s="15" t="s">
        <v>1075</v>
      </c>
    </row>
    <row r="230" spans="2:65" s="11" customFormat="1" ht="11.25">
      <c r="B230" s="168"/>
      <c r="C230" s="169"/>
      <c r="D230" s="170" t="s">
        <v>155</v>
      </c>
      <c r="E230" s="171" t="s">
        <v>35</v>
      </c>
      <c r="F230" s="172" t="s">
        <v>1076</v>
      </c>
      <c r="G230" s="169"/>
      <c r="H230" s="173">
        <v>3</v>
      </c>
      <c r="I230" s="169"/>
      <c r="J230" s="169"/>
      <c r="K230" s="169"/>
      <c r="L230" s="174"/>
      <c r="M230" s="175"/>
      <c r="N230" s="176"/>
      <c r="O230" s="176"/>
      <c r="P230" s="176"/>
      <c r="Q230" s="176"/>
      <c r="R230" s="176"/>
      <c r="S230" s="176"/>
      <c r="T230" s="177"/>
      <c r="AT230" s="178" t="s">
        <v>155</v>
      </c>
      <c r="AU230" s="178" t="s">
        <v>89</v>
      </c>
      <c r="AV230" s="11" t="s">
        <v>89</v>
      </c>
      <c r="AW230" s="11" t="s">
        <v>41</v>
      </c>
      <c r="AX230" s="11" t="s">
        <v>79</v>
      </c>
      <c r="AY230" s="178" t="s">
        <v>142</v>
      </c>
    </row>
    <row r="231" spans="2:65" s="1" customFormat="1" ht="16.5" customHeight="1">
      <c r="B231" s="30"/>
      <c r="C231" s="184" t="s">
        <v>538</v>
      </c>
      <c r="D231" s="184" t="s">
        <v>367</v>
      </c>
      <c r="E231" s="185" t="s">
        <v>1077</v>
      </c>
      <c r="F231" s="186" t="s">
        <v>1078</v>
      </c>
      <c r="G231" s="187" t="s">
        <v>227</v>
      </c>
      <c r="H231" s="188">
        <v>8</v>
      </c>
      <c r="I231" s="189">
        <v>344</v>
      </c>
      <c r="J231" s="189">
        <f>ROUND(I231*H231,2)</f>
        <v>2752</v>
      </c>
      <c r="K231" s="186" t="s">
        <v>149</v>
      </c>
      <c r="L231" s="190"/>
      <c r="M231" s="191" t="s">
        <v>35</v>
      </c>
      <c r="N231" s="192" t="s">
        <v>50</v>
      </c>
      <c r="O231" s="165">
        <v>0</v>
      </c>
      <c r="P231" s="165">
        <f>O231*H231</f>
        <v>0</v>
      </c>
      <c r="Q231" s="165">
        <v>6.4000000000000001E-2</v>
      </c>
      <c r="R231" s="165">
        <f>Q231*H231</f>
        <v>0.51200000000000001</v>
      </c>
      <c r="S231" s="165">
        <v>0</v>
      </c>
      <c r="T231" s="166">
        <f>S231*H231</f>
        <v>0</v>
      </c>
      <c r="AR231" s="15" t="s">
        <v>183</v>
      </c>
      <c r="AT231" s="15" t="s">
        <v>367</v>
      </c>
      <c r="AU231" s="15" t="s">
        <v>89</v>
      </c>
      <c r="AY231" s="15" t="s">
        <v>142</v>
      </c>
      <c r="BE231" s="167">
        <f>IF(N231="základní",J231,0)</f>
        <v>2752</v>
      </c>
      <c r="BF231" s="167">
        <f>IF(N231="snížená",J231,0)</f>
        <v>0</v>
      </c>
      <c r="BG231" s="167">
        <f>IF(N231="zákl. přenesená",J231,0)</f>
        <v>0</v>
      </c>
      <c r="BH231" s="167">
        <f>IF(N231="sníž. přenesená",J231,0)</f>
        <v>0</v>
      </c>
      <c r="BI231" s="167">
        <f>IF(N231="nulová",J231,0)</f>
        <v>0</v>
      </c>
      <c r="BJ231" s="15" t="s">
        <v>87</v>
      </c>
      <c r="BK231" s="167">
        <f>ROUND(I231*H231,2)</f>
        <v>2752</v>
      </c>
      <c r="BL231" s="15" t="s">
        <v>162</v>
      </c>
      <c r="BM231" s="15" t="s">
        <v>1079</v>
      </c>
    </row>
    <row r="232" spans="2:65" s="11" customFormat="1" ht="11.25">
      <c r="B232" s="168"/>
      <c r="C232" s="169"/>
      <c r="D232" s="170" t="s">
        <v>155</v>
      </c>
      <c r="E232" s="171" t="s">
        <v>35</v>
      </c>
      <c r="F232" s="172" t="s">
        <v>1080</v>
      </c>
      <c r="G232" s="169"/>
      <c r="H232" s="173">
        <v>8</v>
      </c>
      <c r="I232" s="169"/>
      <c r="J232" s="169"/>
      <c r="K232" s="169"/>
      <c r="L232" s="174"/>
      <c r="M232" s="175"/>
      <c r="N232" s="176"/>
      <c r="O232" s="176"/>
      <c r="P232" s="176"/>
      <c r="Q232" s="176"/>
      <c r="R232" s="176"/>
      <c r="S232" s="176"/>
      <c r="T232" s="177"/>
      <c r="AT232" s="178" t="s">
        <v>155</v>
      </c>
      <c r="AU232" s="178" t="s">
        <v>89</v>
      </c>
      <c r="AV232" s="11" t="s">
        <v>89</v>
      </c>
      <c r="AW232" s="11" t="s">
        <v>41</v>
      </c>
      <c r="AX232" s="11" t="s">
        <v>79</v>
      </c>
      <c r="AY232" s="178" t="s">
        <v>142</v>
      </c>
    </row>
    <row r="233" spans="2:65" s="1" customFormat="1" ht="16.5" customHeight="1">
      <c r="B233" s="30"/>
      <c r="C233" s="184" t="s">
        <v>542</v>
      </c>
      <c r="D233" s="184" t="s">
        <v>367</v>
      </c>
      <c r="E233" s="185" t="s">
        <v>1081</v>
      </c>
      <c r="F233" s="186" t="s">
        <v>1082</v>
      </c>
      <c r="G233" s="187" t="s">
        <v>227</v>
      </c>
      <c r="H233" s="188">
        <v>211</v>
      </c>
      <c r="I233" s="189">
        <v>164</v>
      </c>
      <c r="J233" s="189">
        <f>ROUND(I233*H233,2)</f>
        <v>34604</v>
      </c>
      <c r="K233" s="186" t="s">
        <v>149</v>
      </c>
      <c r="L233" s="190"/>
      <c r="M233" s="191" t="s">
        <v>35</v>
      </c>
      <c r="N233" s="192" t="s">
        <v>50</v>
      </c>
      <c r="O233" s="165">
        <v>0</v>
      </c>
      <c r="P233" s="165">
        <f>O233*H233</f>
        <v>0</v>
      </c>
      <c r="Q233" s="165">
        <v>8.1000000000000003E-2</v>
      </c>
      <c r="R233" s="165">
        <f>Q233*H233</f>
        <v>17.091000000000001</v>
      </c>
      <c r="S233" s="165">
        <v>0</v>
      </c>
      <c r="T233" s="166">
        <f>S233*H233</f>
        <v>0</v>
      </c>
      <c r="AR233" s="15" t="s">
        <v>183</v>
      </c>
      <c r="AT233" s="15" t="s">
        <v>367</v>
      </c>
      <c r="AU233" s="15" t="s">
        <v>89</v>
      </c>
      <c r="AY233" s="15" t="s">
        <v>142</v>
      </c>
      <c r="BE233" s="167">
        <f>IF(N233="základní",J233,0)</f>
        <v>34604</v>
      </c>
      <c r="BF233" s="167">
        <f>IF(N233="snížená",J233,0)</f>
        <v>0</v>
      </c>
      <c r="BG233" s="167">
        <f>IF(N233="zákl. přenesená",J233,0)</f>
        <v>0</v>
      </c>
      <c r="BH233" s="167">
        <f>IF(N233="sníž. přenesená",J233,0)</f>
        <v>0</v>
      </c>
      <c r="BI233" s="167">
        <f>IF(N233="nulová",J233,0)</f>
        <v>0</v>
      </c>
      <c r="BJ233" s="15" t="s">
        <v>87</v>
      </c>
      <c r="BK233" s="167">
        <f>ROUND(I233*H233,2)</f>
        <v>34604</v>
      </c>
      <c r="BL233" s="15" t="s">
        <v>162</v>
      </c>
      <c r="BM233" s="15" t="s">
        <v>1083</v>
      </c>
    </row>
    <row r="234" spans="2:65" s="11" customFormat="1" ht="11.25">
      <c r="B234" s="168"/>
      <c r="C234" s="169"/>
      <c r="D234" s="170" t="s">
        <v>155</v>
      </c>
      <c r="E234" s="171" t="s">
        <v>35</v>
      </c>
      <c r="F234" s="172" t="s">
        <v>1070</v>
      </c>
      <c r="G234" s="169"/>
      <c r="H234" s="173">
        <v>205.4</v>
      </c>
      <c r="I234" s="169"/>
      <c r="J234" s="169"/>
      <c r="K234" s="169"/>
      <c r="L234" s="174"/>
      <c r="M234" s="175"/>
      <c r="N234" s="176"/>
      <c r="O234" s="176"/>
      <c r="P234" s="176"/>
      <c r="Q234" s="176"/>
      <c r="R234" s="176"/>
      <c r="S234" s="176"/>
      <c r="T234" s="177"/>
      <c r="AT234" s="178" t="s">
        <v>155</v>
      </c>
      <c r="AU234" s="178" t="s">
        <v>89</v>
      </c>
      <c r="AV234" s="11" t="s">
        <v>89</v>
      </c>
      <c r="AW234" s="11" t="s">
        <v>41</v>
      </c>
      <c r="AX234" s="11" t="s">
        <v>79</v>
      </c>
      <c r="AY234" s="178" t="s">
        <v>142</v>
      </c>
    </row>
    <row r="235" spans="2:65" s="11" customFormat="1" ht="11.25">
      <c r="B235" s="168"/>
      <c r="C235" s="169"/>
      <c r="D235" s="170" t="s">
        <v>155</v>
      </c>
      <c r="E235" s="171" t="s">
        <v>35</v>
      </c>
      <c r="F235" s="172" t="s">
        <v>1084</v>
      </c>
      <c r="G235" s="169"/>
      <c r="H235" s="173">
        <v>5.6</v>
      </c>
      <c r="I235" s="169"/>
      <c r="J235" s="169"/>
      <c r="K235" s="169"/>
      <c r="L235" s="174"/>
      <c r="M235" s="175"/>
      <c r="N235" s="176"/>
      <c r="O235" s="176"/>
      <c r="P235" s="176"/>
      <c r="Q235" s="176"/>
      <c r="R235" s="176"/>
      <c r="S235" s="176"/>
      <c r="T235" s="177"/>
      <c r="AT235" s="178" t="s">
        <v>155</v>
      </c>
      <c r="AU235" s="178" t="s">
        <v>89</v>
      </c>
      <c r="AV235" s="11" t="s">
        <v>89</v>
      </c>
      <c r="AW235" s="11" t="s">
        <v>41</v>
      </c>
      <c r="AX235" s="11" t="s">
        <v>79</v>
      </c>
      <c r="AY235" s="178" t="s">
        <v>142</v>
      </c>
    </row>
    <row r="236" spans="2:65" s="1" customFormat="1" ht="16.5" customHeight="1">
      <c r="B236" s="30"/>
      <c r="C236" s="184" t="s">
        <v>546</v>
      </c>
      <c r="D236" s="184" t="s">
        <v>367</v>
      </c>
      <c r="E236" s="185" t="s">
        <v>1085</v>
      </c>
      <c r="F236" s="186" t="s">
        <v>1086</v>
      </c>
      <c r="G236" s="187" t="s">
        <v>227</v>
      </c>
      <c r="H236" s="188">
        <v>7.02</v>
      </c>
      <c r="I236" s="189">
        <v>413</v>
      </c>
      <c r="J236" s="189">
        <f>ROUND(I236*H236,2)</f>
        <v>2899.26</v>
      </c>
      <c r="K236" s="186" t="s">
        <v>149</v>
      </c>
      <c r="L236" s="190"/>
      <c r="M236" s="191" t="s">
        <v>35</v>
      </c>
      <c r="N236" s="192" t="s">
        <v>50</v>
      </c>
      <c r="O236" s="165">
        <v>0</v>
      </c>
      <c r="P236" s="165">
        <f>O236*H236</f>
        <v>0</v>
      </c>
      <c r="Q236" s="165">
        <v>7.8200000000000006E-2</v>
      </c>
      <c r="R236" s="165">
        <f>Q236*H236</f>
        <v>0.54896400000000001</v>
      </c>
      <c r="S236" s="165">
        <v>0</v>
      </c>
      <c r="T236" s="166">
        <f>S236*H236</f>
        <v>0</v>
      </c>
      <c r="AR236" s="15" t="s">
        <v>183</v>
      </c>
      <c r="AT236" s="15" t="s">
        <v>367</v>
      </c>
      <c r="AU236" s="15" t="s">
        <v>89</v>
      </c>
      <c r="AY236" s="15" t="s">
        <v>142</v>
      </c>
      <c r="BE236" s="167">
        <f>IF(N236="základní",J236,0)</f>
        <v>2899.26</v>
      </c>
      <c r="BF236" s="167">
        <f>IF(N236="snížená",J236,0)</f>
        <v>0</v>
      </c>
      <c r="BG236" s="167">
        <f>IF(N236="zákl. přenesená",J236,0)</f>
        <v>0</v>
      </c>
      <c r="BH236" s="167">
        <f>IF(N236="sníž. přenesená",J236,0)</f>
        <v>0</v>
      </c>
      <c r="BI236" s="167">
        <f>IF(N236="nulová",J236,0)</f>
        <v>0</v>
      </c>
      <c r="BJ236" s="15" t="s">
        <v>87</v>
      </c>
      <c r="BK236" s="167">
        <f>ROUND(I236*H236,2)</f>
        <v>2899.26</v>
      </c>
      <c r="BL236" s="15" t="s">
        <v>162</v>
      </c>
      <c r="BM236" s="15" t="s">
        <v>1087</v>
      </c>
    </row>
    <row r="237" spans="2:65" s="11" customFormat="1" ht="11.25">
      <c r="B237" s="168"/>
      <c r="C237" s="169"/>
      <c r="D237" s="170" t="s">
        <v>155</v>
      </c>
      <c r="E237" s="171" t="s">
        <v>35</v>
      </c>
      <c r="F237" s="172" t="s">
        <v>1071</v>
      </c>
      <c r="G237" s="169"/>
      <c r="H237" s="173">
        <v>3.12</v>
      </c>
      <c r="I237" s="169"/>
      <c r="J237" s="169"/>
      <c r="K237" s="169"/>
      <c r="L237" s="174"/>
      <c r="M237" s="175"/>
      <c r="N237" s="176"/>
      <c r="O237" s="176"/>
      <c r="P237" s="176"/>
      <c r="Q237" s="176"/>
      <c r="R237" s="176"/>
      <c r="S237" s="176"/>
      <c r="T237" s="177"/>
      <c r="AT237" s="178" t="s">
        <v>155</v>
      </c>
      <c r="AU237" s="178" t="s">
        <v>89</v>
      </c>
      <c r="AV237" s="11" t="s">
        <v>89</v>
      </c>
      <c r="AW237" s="11" t="s">
        <v>41</v>
      </c>
      <c r="AX237" s="11" t="s">
        <v>79</v>
      </c>
      <c r="AY237" s="178" t="s">
        <v>142</v>
      </c>
    </row>
    <row r="238" spans="2:65" s="11" customFormat="1" ht="11.25">
      <c r="B238" s="168"/>
      <c r="C238" s="169"/>
      <c r="D238" s="170" t="s">
        <v>155</v>
      </c>
      <c r="E238" s="171" t="s">
        <v>35</v>
      </c>
      <c r="F238" s="172" t="s">
        <v>1072</v>
      </c>
      <c r="G238" s="169"/>
      <c r="H238" s="173">
        <v>3.9</v>
      </c>
      <c r="I238" s="169"/>
      <c r="J238" s="169"/>
      <c r="K238" s="169"/>
      <c r="L238" s="174"/>
      <c r="M238" s="175"/>
      <c r="N238" s="176"/>
      <c r="O238" s="176"/>
      <c r="P238" s="176"/>
      <c r="Q238" s="176"/>
      <c r="R238" s="176"/>
      <c r="S238" s="176"/>
      <c r="T238" s="177"/>
      <c r="AT238" s="178" t="s">
        <v>155</v>
      </c>
      <c r="AU238" s="178" t="s">
        <v>89</v>
      </c>
      <c r="AV238" s="11" t="s">
        <v>89</v>
      </c>
      <c r="AW238" s="11" t="s">
        <v>41</v>
      </c>
      <c r="AX238" s="11" t="s">
        <v>79</v>
      </c>
      <c r="AY238" s="178" t="s">
        <v>142</v>
      </c>
    </row>
    <row r="239" spans="2:65" s="1" customFormat="1" ht="22.5" customHeight="1">
      <c r="B239" s="30"/>
      <c r="C239" s="158" t="s">
        <v>550</v>
      </c>
      <c r="D239" s="158" t="s">
        <v>145</v>
      </c>
      <c r="E239" s="159" t="s">
        <v>1088</v>
      </c>
      <c r="F239" s="160" t="s">
        <v>1089</v>
      </c>
      <c r="G239" s="161" t="s">
        <v>227</v>
      </c>
      <c r="H239" s="162">
        <v>161.4</v>
      </c>
      <c r="I239" s="163">
        <v>198</v>
      </c>
      <c r="J239" s="163">
        <f>ROUND(I239*H239,2)</f>
        <v>31957.200000000001</v>
      </c>
      <c r="K239" s="160" t="s">
        <v>149</v>
      </c>
      <c r="L239" s="34"/>
      <c r="M239" s="56" t="s">
        <v>35</v>
      </c>
      <c r="N239" s="164" t="s">
        <v>50</v>
      </c>
      <c r="O239" s="165">
        <v>0.216</v>
      </c>
      <c r="P239" s="165">
        <f>O239*H239</f>
        <v>34.862400000000001</v>
      </c>
      <c r="Q239" s="165">
        <v>0.1295</v>
      </c>
      <c r="R239" s="165">
        <f>Q239*H239</f>
        <v>20.901300000000003</v>
      </c>
      <c r="S239" s="165">
        <v>0</v>
      </c>
      <c r="T239" s="166">
        <f>S239*H239</f>
        <v>0</v>
      </c>
      <c r="AR239" s="15" t="s">
        <v>162</v>
      </c>
      <c r="AT239" s="15" t="s">
        <v>145</v>
      </c>
      <c r="AU239" s="15" t="s">
        <v>89</v>
      </c>
      <c r="AY239" s="15" t="s">
        <v>142</v>
      </c>
      <c r="BE239" s="167">
        <f>IF(N239="základní",J239,0)</f>
        <v>31957.200000000001</v>
      </c>
      <c r="BF239" s="167">
        <f>IF(N239="snížená",J239,0)</f>
        <v>0</v>
      </c>
      <c r="BG239" s="167">
        <f>IF(N239="zákl. přenesená",J239,0)</f>
        <v>0</v>
      </c>
      <c r="BH239" s="167">
        <f>IF(N239="sníž. přenesená",J239,0)</f>
        <v>0</v>
      </c>
      <c r="BI239" s="167">
        <f>IF(N239="nulová",J239,0)</f>
        <v>0</v>
      </c>
      <c r="BJ239" s="15" t="s">
        <v>87</v>
      </c>
      <c r="BK239" s="167">
        <f>ROUND(I239*H239,2)</f>
        <v>31957.200000000001</v>
      </c>
      <c r="BL239" s="15" t="s">
        <v>162</v>
      </c>
      <c r="BM239" s="15" t="s">
        <v>1090</v>
      </c>
    </row>
    <row r="240" spans="2:65" s="11" customFormat="1" ht="11.25">
      <c r="B240" s="168"/>
      <c r="C240" s="169"/>
      <c r="D240" s="170" t="s">
        <v>155</v>
      </c>
      <c r="E240" s="171" t="s">
        <v>35</v>
      </c>
      <c r="F240" s="172" t="s">
        <v>1091</v>
      </c>
      <c r="G240" s="169"/>
      <c r="H240" s="173">
        <v>161.4</v>
      </c>
      <c r="I240" s="169"/>
      <c r="J240" s="169"/>
      <c r="K240" s="169"/>
      <c r="L240" s="174"/>
      <c r="M240" s="175"/>
      <c r="N240" s="176"/>
      <c r="O240" s="176"/>
      <c r="P240" s="176"/>
      <c r="Q240" s="176"/>
      <c r="R240" s="176"/>
      <c r="S240" s="176"/>
      <c r="T240" s="177"/>
      <c r="AT240" s="178" t="s">
        <v>155</v>
      </c>
      <c r="AU240" s="178" t="s">
        <v>89</v>
      </c>
      <c r="AV240" s="11" t="s">
        <v>89</v>
      </c>
      <c r="AW240" s="11" t="s">
        <v>41</v>
      </c>
      <c r="AX240" s="11" t="s">
        <v>79</v>
      </c>
      <c r="AY240" s="178" t="s">
        <v>142</v>
      </c>
    </row>
    <row r="241" spans="2:65" s="1" customFormat="1" ht="16.5" customHeight="1">
      <c r="B241" s="30"/>
      <c r="C241" s="184" t="s">
        <v>554</v>
      </c>
      <c r="D241" s="184" t="s">
        <v>367</v>
      </c>
      <c r="E241" s="185" t="s">
        <v>1092</v>
      </c>
      <c r="F241" s="186" t="s">
        <v>1093</v>
      </c>
      <c r="G241" s="187" t="s">
        <v>227</v>
      </c>
      <c r="H241" s="188">
        <v>166</v>
      </c>
      <c r="I241" s="189">
        <v>115</v>
      </c>
      <c r="J241" s="189">
        <f>ROUND(I241*H241,2)</f>
        <v>19090</v>
      </c>
      <c r="K241" s="186" t="s">
        <v>149</v>
      </c>
      <c r="L241" s="190"/>
      <c r="M241" s="191" t="s">
        <v>35</v>
      </c>
      <c r="N241" s="192" t="s">
        <v>50</v>
      </c>
      <c r="O241" s="165">
        <v>0</v>
      </c>
      <c r="P241" s="165">
        <f>O241*H241</f>
        <v>0</v>
      </c>
      <c r="Q241" s="165">
        <v>4.4999999999999998E-2</v>
      </c>
      <c r="R241" s="165">
        <f>Q241*H241</f>
        <v>7.47</v>
      </c>
      <c r="S241" s="165">
        <v>0</v>
      </c>
      <c r="T241" s="166">
        <f>S241*H241</f>
        <v>0</v>
      </c>
      <c r="AR241" s="15" t="s">
        <v>183</v>
      </c>
      <c r="AT241" s="15" t="s">
        <v>367</v>
      </c>
      <c r="AU241" s="15" t="s">
        <v>89</v>
      </c>
      <c r="AY241" s="15" t="s">
        <v>142</v>
      </c>
      <c r="BE241" s="167">
        <f>IF(N241="základní",J241,0)</f>
        <v>19090</v>
      </c>
      <c r="BF241" s="167">
        <f>IF(N241="snížená",J241,0)</f>
        <v>0</v>
      </c>
      <c r="BG241" s="167">
        <f>IF(N241="zákl. přenesená",J241,0)</f>
        <v>0</v>
      </c>
      <c r="BH241" s="167">
        <f>IF(N241="sníž. přenesená",J241,0)</f>
        <v>0</v>
      </c>
      <c r="BI241" s="167">
        <f>IF(N241="nulová",J241,0)</f>
        <v>0</v>
      </c>
      <c r="BJ241" s="15" t="s">
        <v>87</v>
      </c>
      <c r="BK241" s="167">
        <f>ROUND(I241*H241,2)</f>
        <v>19090</v>
      </c>
      <c r="BL241" s="15" t="s">
        <v>162</v>
      </c>
      <c r="BM241" s="15" t="s">
        <v>1094</v>
      </c>
    </row>
    <row r="242" spans="2:65" s="11" customFormat="1" ht="11.25">
      <c r="B242" s="168"/>
      <c r="C242" s="169"/>
      <c r="D242" s="170" t="s">
        <v>155</v>
      </c>
      <c r="E242" s="171" t="s">
        <v>35</v>
      </c>
      <c r="F242" s="172" t="s">
        <v>1095</v>
      </c>
      <c r="G242" s="169"/>
      <c r="H242" s="173">
        <v>166</v>
      </c>
      <c r="I242" s="169"/>
      <c r="J242" s="169"/>
      <c r="K242" s="169"/>
      <c r="L242" s="174"/>
      <c r="M242" s="175"/>
      <c r="N242" s="176"/>
      <c r="O242" s="176"/>
      <c r="P242" s="176"/>
      <c r="Q242" s="176"/>
      <c r="R242" s="176"/>
      <c r="S242" s="176"/>
      <c r="T242" s="177"/>
      <c r="AT242" s="178" t="s">
        <v>155</v>
      </c>
      <c r="AU242" s="178" t="s">
        <v>89</v>
      </c>
      <c r="AV242" s="11" t="s">
        <v>89</v>
      </c>
      <c r="AW242" s="11" t="s">
        <v>41</v>
      </c>
      <c r="AX242" s="11" t="s">
        <v>79</v>
      </c>
      <c r="AY242" s="178" t="s">
        <v>142</v>
      </c>
    </row>
    <row r="243" spans="2:65" s="1" customFormat="1" ht="22.5" customHeight="1">
      <c r="B243" s="30"/>
      <c r="C243" s="158" t="s">
        <v>559</v>
      </c>
      <c r="D243" s="158" t="s">
        <v>145</v>
      </c>
      <c r="E243" s="159" t="s">
        <v>1096</v>
      </c>
      <c r="F243" s="160" t="s">
        <v>1097</v>
      </c>
      <c r="G243" s="161" t="s">
        <v>227</v>
      </c>
      <c r="H243" s="162">
        <v>121.4</v>
      </c>
      <c r="I243" s="163">
        <v>146</v>
      </c>
      <c r="J243" s="163">
        <f>ROUND(I243*H243,2)</f>
        <v>17724.400000000001</v>
      </c>
      <c r="K243" s="160" t="s">
        <v>149</v>
      </c>
      <c r="L243" s="34"/>
      <c r="M243" s="56" t="s">
        <v>35</v>
      </c>
      <c r="N243" s="164" t="s">
        <v>50</v>
      </c>
      <c r="O243" s="165">
        <v>0.14000000000000001</v>
      </c>
      <c r="P243" s="165">
        <f>O243*H243</f>
        <v>16.996000000000002</v>
      </c>
      <c r="Q243" s="165">
        <v>0.10095</v>
      </c>
      <c r="R243" s="165">
        <f>Q243*H243</f>
        <v>12.255330000000001</v>
      </c>
      <c r="S243" s="165">
        <v>0</v>
      </c>
      <c r="T243" s="166">
        <f>S243*H243</f>
        <v>0</v>
      </c>
      <c r="AR243" s="15" t="s">
        <v>162</v>
      </c>
      <c r="AT243" s="15" t="s">
        <v>145</v>
      </c>
      <c r="AU243" s="15" t="s">
        <v>89</v>
      </c>
      <c r="AY243" s="15" t="s">
        <v>142</v>
      </c>
      <c r="BE243" s="167">
        <f>IF(N243="základní",J243,0)</f>
        <v>17724.400000000001</v>
      </c>
      <c r="BF243" s="167">
        <f>IF(N243="snížená",J243,0)</f>
        <v>0</v>
      </c>
      <c r="BG243" s="167">
        <f>IF(N243="zákl. přenesená",J243,0)</f>
        <v>0</v>
      </c>
      <c r="BH243" s="167">
        <f>IF(N243="sníž. přenesená",J243,0)</f>
        <v>0</v>
      </c>
      <c r="BI243" s="167">
        <f>IF(N243="nulová",J243,0)</f>
        <v>0</v>
      </c>
      <c r="BJ243" s="15" t="s">
        <v>87</v>
      </c>
      <c r="BK243" s="167">
        <f>ROUND(I243*H243,2)</f>
        <v>17724.400000000001</v>
      </c>
      <c r="BL243" s="15" t="s">
        <v>162</v>
      </c>
      <c r="BM243" s="15" t="s">
        <v>1098</v>
      </c>
    </row>
    <row r="244" spans="2:65" s="11" customFormat="1" ht="11.25">
      <c r="B244" s="168"/>
      <c r="C244" s="169"/>
      <c r="D244" s="170" t="s">
        <v>155</v>
      </c>
      <c r="E244" s="171" t="s">
        <v>35</v>
      </c>
      <c r="F244" s="172" t="s">
        <v>1099</v>
      </c>
      <c r="G244" s="169"/>
      <c r="H244" s="173">
        <v>121.4</v>
      </c>
      <c r="I244" s="169"/>
      <c r="J244" s="169"/>
      <c r="K244" s="169"/>
      <c r="L244" s="174"/>
      <c r="M244" s="175"/>
      <c r="N244" s="176"/>
      <c r="O244" s="176"/>
      <c r="P244" s="176"/>
      <c r="Q244" s="176"/>
      <c r="R244" s="176"/>
      <c r="S244" s="176"/>
      <c r="T244" s="177"/>
      <c r="AT244" s="178" t="s">
        <v>155</v>
      </c>
      <c r="AU244" s="178" t="s">
        <v>89</v>
      </c>
      <c r="AV244" s="11" t="s">
        <v>89</v>
      </c>
      <c r="AW244" s="11" t="s">
        <v>41</v>
      </c>
      <c r="AX244" s="11" t="s">
        <v>79</v>
      </c>
      <c r="AY244" s="178" t="s">
        <v>142</v>
      </c>
    </row>
    <row r="245" spans="2:65" s="1" customFormat="1" ht="16.5" customHeight="1">
      <c r="B245" s="30"/>
      <c r="C245" s="184" t="s">
        <v>563</v>
      </c>
      <c r="D245" s="184" t="s">
        <v>367</v>
      </c>
      <c r="E245" s="185" t="s">
        <v>1100</v>
      </c>
      <c r="F245" s="186" t="s">
        <v>1101</v>
      </c>
      <c r="G245" s="187" t="s">
        <v>227</v>
      </c>
      <c r="H245" s="188">
        <v>125</v>
      </c>
      <c r="I245" s="189">
        <v>69.900000000000006</v>
      </c>
      <c r="J245" s="189">
        <f>ROUND(I245*H245,2)</f>
        <v>8737.5</v>
      </c>
      <c r="K245" s="186" t="s">
        <v>149</v>
      </c>
      <c r="L245" s="190"/>
      <c r="M245" s="191" t="s">
        <v>35</v>
      </c>
      <c r="N245" s="192" t="s">
        <v>50</v>
      </c>
      <c r="O245" s="165">
        <v>0</v>
      </c>
      <c r="P245" s="165">
        <f>O245*H245</f>
        <v>0</v>
      </c>
      <c r="Q245" s="165">
        <v>2.4E-2</v>
      </c>
      <c r="R245" s="165">
        <f>Q245*H245</f>
        <v>3</v>
      </c>
      <c r="S245" s="165">
        <v>0</v>
      </c>
      <c r="T245" s="166">
        <f>S245*H245</f>
        <v>0</v>
      </c>
      <c r="AR245" s="15" t="s">
        <v>183</v>
      </c>
      <c r="AT245" s="15" t="s">
        <v>367</v>
      </c>
      <c r="AU245" s="15" t="s">
        <v>89</v>
      </c>
      <c r="AY245" s="15" t="s">
        <v>142</v>
      </c>
      <c r="BE245" s="167">
        <f>IF(N245="základní",J245,0)</f>
        <v>8737.5</v>
      </c>
      <c r="BF245" s="167">
        <f>IF(N245="snížená",J245,0)</f>
        <v>0</v>
      </c>
      <c r="BG245" s="167">
        <f>IF(N245="zákl. přenesená",J245,0)</f>
        <v>0</v>
      </c>
      <c r="BH245" s="167">
        <f>IF(N245="sníž. přenesená",J245,0)</f>
        <v>0</v>
      </c>
      <c r="BI245" s="167">
        <f>IF(N245="nulová",J245,0)</f>
        <v>0</v>
      </c>
      <c r="BJ245" s="15" t="s">
        <v>87</v>
      </c>
      <c r="BK245" s="167">
        <f>ROUND(I245*H245,2)</f>
        <v>8737.5</v>
      </c>
      <c r="BL245" s="15" t="s">
        <v>162</v>
      </c>
      <c r="BM245" s="15" t="s">
        <v>1102</v>
      </c>
    </row>
    <row r="246" spans="2:65" s="11" customFormat="1" ht="11.25">
      <c r="B246" s="168"/>
      <c r="C246" s="169"/>
      <c r="D246" s="170" t="s">
        <v>155</v>
      </c>
      <c r="E246" s="171" t="s">
        <v>35</v>
      </c>
      <c r="F246" s="172" t="s">
        <v>1103</v>
      </c>
      <c r="G246" s="169"/>
      <c r="H246" s="173">
        <v>125</v>
      </c>
      <c r="I246" s="169"/>
      <c r="J246" s="169"/>
      <c r="K246" s="169"/>
      <c r="L246" s="174"/>
      <c r="M246" s="175"/>
      <c r="N246" s="176"/>
      <c r="O246" s="176"/>
      <c r="P246" s="176"/>
      <c r="Q246" s="176"/>
      <c r="R246" s="176"/>
      <c r="S246" s="176"/>
      <c r="T246" s="177"/>
      <c r="AT246" s="178" t="s">
        <v>155</v>
      </c>
      <c r="AU246" s="178" t="s">
        <v>89</v>
      </c>
      <c r="AV246" s="11" t="s">
        <v>89</v>
      </c>
      <c r="AW246" s="11" t="s">
        <v>41</v>
      </c>
      <c r="AX246" s="11" t="s">
        <v>79</v>
      </c>
      <c r="AY246" s="178" t="s">
        <v>142</v>
      </c>
    </row>
    <row r="247" spans="2:65" s="1" customFormat="1" ht="22.5" customHeight="1">
      <c r="B247" s="30"/>
      <c r="C247" s="158" t="s">
        <v>568</v>
      </c>
      <c r="D247" s="158" t="s">
        <v>145</v>
      </c>
      <c r="E247" s="159" t="s">
        <v>1104</v>
      </c>
      <c r="F247" s="160" t="s">
        <v>1105</v>
      </c>
      <c r="G247" s="161" t="s">
        <v>227</v>
      </c>
      <c r="H247" s="162">
        <v>6.8</v>
      </c>
      <c r="I247" s="163">
        <v>44.6</v>
      </c>
      <c r="J247" s="163">
        <f>ROUND(I247*H247,2)</f>
        <v>303.27999999999997</v>
      </c>
      <c r="K247" s="160" t="s">
        <v>149</v>
      </c>
      <c r="L247" s="34"/>
      <c r="M247" s="56" t="s">
        <v>35</v>
      </c>
      <c r="N247" s="164" t="s">
        <v>50</v>
      </c>
      <c r="O247" s="165">
        <v>7.2999999999999995E-2</v>
      </c>
      <c r="P247" s="165">
        <f>O247*H247</f>
        <v>0.49639999999999995</v>
      </c>
      <c r="Q247" s="165">
        <v>5.9999999999999995E-4</v>
      </c>
      <c r="R247" s="165">
        <f>Q247*H247</f>
        <v>4.0799999999999994E-3</v>
      </c>
      <c r="S247" s="165">
        <v>0</v>
      </c>
      <c r="T247" s="166">
        <f>S247*H247</f>
        <v>0</v>
      </c>
      <c r="AR247" s="15" t="s">
        <v>162</v>
      </c>
      <c r="AT247" s="15" t="s">
        <v>145</v>
      </c>
      <c r="AU247" s="15" t="s">
        <v>89</v>
      </c>
      <c r="AY247" s="15" t="s">
        <v>142</v>
      </c>
      <c r="BE247" s="167">
        <f>IF(N247="základní",J247,0)</f>
        <v>303.27999999999997</v>
      </c>
      <c r="BF247" s="167">
        <f>IF(N247="snížená",J247,0)</f>
        <v>0</v>
      </c>
      <c r="BG247" s="167">
        <f>IF(N247="zákl. přenesená",J247,0)</f>
        <v>0</v>
      </c>
      <c r="BH247" s="167">
        <f>IF(N247="sníž. přenesená",J247,0)</f>
        <v>0</v>
      </c>
      <c r="BI247" s="167">
        <f>IF(N247="nulová",J247,0)</f>
        <v>0</v>
      </c>
      <c r="BJ247" s="15" t="s">
        <v>87</v>
      </c>
      <c r="BK247" s="167">
        <f>ROUND(I247*H247,2)</f>
        <v>303.27999999999997</v>
      </c>
      <c r="BL247" s="15" t="s">
        <v>162</v>
      </c>
      <c r="BM247" s="15" t="s">
        <v>1106</v>
      </c>
    </row>
    <row r="248" spans="2:65" s="11" customFormat="1" ht="11.25">
      <c r="B248" s="168"/>
      <c r="C248" s="169"/>
      <c r="D248" s="170" t="s">
        <v>155</v>
      </c>
      <c r="E248" s="171" t="s">
        <v>35</v>
      </c>
      <c r="F248" s="172" t="s">
        <v>1107</v>
      </c>
      <c r="G248" s="169"/>
      <c r="H248" s="173">
        <v>6.8</v>
      </c>
      <c r="I248" s="169"/>
      <c r="J248" s="169"/>
      <c r="K248" s="169"/>
      <c r="L248" s="174"/>
      <c r="M248" s="175"/>
      <c r="N248" s="176"/>
      <c r="O248" s="176"/>
      <c r="P248" s="176"/>
      <c r="Q248" s="176"/>
      <c r="R248" s="176"/>
      <c r="S248" s="176"/>
      <c r="T248" s="177"/>
      <c r="AT248" s="178" t="s">
        <v>155</v>
      </c>
      <c r="AU248" s="178" t="s">
        <v>89</v>
      </c>
      <c r="AV248" s="11" t="s">
        <v>89</v>
      </c>
      <c r="AW248" s="11" t="s">
        <v>41</v>
      </c>
      <c r="AX248" s="11" t="s">
        <v>79</v>
      </c>
      <c r="AY248" s="178" t="s">
        <v>142</v>
      </c>
    </row>
    <row r="249" spans="2:65" s="1" customFormat="1" ht="16.5" customHeight="1">
      <c r="B249" s="30"/>
      <c r="C249" s="158" t="s">
        <v>572</v>
      </c>
      <c r="D249" s="158" t="s">
        <v>145</v>
      </c>
      <c r="E249" s="159" t="s">
        <v>1108</v>
      </c>
      <c r="F249" s="160" t="s">
        <v>1109</v>
      </c>
      <c r="G249" s="161" t="s">
        <v>227</v>
      </c>
      <c r="H249" s="162">
        <v>6.8</v>
      </c>
      <c r="I249" s="163">
        <v>65.099999999999994</v>
      </c>
      <c r="J249" s="163">
        <f>ROUND(I249*H249,2)</f>
        <v>442.68</v>
      </c>
      <c r="K249" s="160" t="s">
        <v>149</v>
      </c>
      <c r="L249" s="34"/>
      <c r="M249" s="56" t="s">
        <v>35</v>
      </c>
      <c r="N249" s="164" t="s">
        <v>50</v>
      </c>
      <c r="O249" s="165">
        <v>0.155</v>
      </c>
      <c r="P249" s="165">
        <f>O249*H249</f>
        <v>1.054</v>
      </c>
      <c r="Q249" s="165">
        <v>0</v>
      </c>
      <c r="R249" s="165">
        <f>Q249*H249</f>
        <v>0</v>
      </c>
      <c r="S249" s="165">
        <v>0</v>
      </c>
      <c r="T249" s="166">
        <f>S249*H249</f>
        <v>0</v>
      </c>
      <c r="AR249" s="15" t="s">
        <v>162</v>
      </c>
      <c r="AT249" s="15" t="s">
        <v>145</v>
      </c>
      <c r="AU249" s="15" t="s">
        <v>89</v>
      </c>
      <c r="AY249" s="15" t="s">
        <v>142</v>
      </c>
      <c r="BE249" s="167">
        <f>IF(N249="základní",J249,0)</f>
        <v>442.68</v>
      </c>
      <c r="BF249" s="167">
        <f>IF(N249="snížená",J249,0)</f>
        <v>0</v>
      </c>
      <c r="BG249" s="167">
        <f>IF(N249="zákl. přenesená",J249,0)</f>
        <v>0</v>
      </c>
      <c r="BH249" s="167">
        <f>IF(N249="sníž. přenesená",J249,0)</f>
        <v>0</v>
      </c>
      <c r="BI249" s="167">
        <f>IF(N249="nulová",J249,0)</f>
        <v>0</v>
      </c>
      <c r="BJ249" s="15" t="s">
        <v>87</v>
      </c>
      <c r="BK249" s="167">
        <f>ROUND(I249*H249,2)</f>
        <v>442.68</v>
      </c>
      <c r="BL249" s="15" t="s">
        <v>162</v>
      </c>
      <c r="BM249" s="15" t="s">
        <v>1110</v>
      </c>
    </row>
    <row r="250" spans="2:65" s="11" customFormat="1" ht="11.25">
      <c r="B250" s="168"/>
      <c r="C250" s="169"/>
      <c r="D250" s="170" t="s">
        <v>155</v>
      </c>
      <c r="E250" s="171" t="s">
        <v>35</v>
      </c>
      <c r="F250" s="172" t="s">
        <v>1107</v>
      </c>
      <c r="G250" s="169"/>
      <c r="H250" s="173">
        <v>6.8</v>
      </c>
      <c r="I250" s="169"/>
      <c r="J250" s="169"/>
      <c r="K250" s="169"/>
      <c r="L250" s="174"/>
      <c r="M250" s="175"/>
      <c r="N250" s="176"/>
      <c r="O250" s="176"/>
      <c r="P250" s="176"/>
      <c r="Q250" s="176"/>
      <c r="R250" s="176"/>
      <c r="S250" s="176"/>
      <c r="T250" s="177"/>
      <c r="AT250" s="178" t="s">
        <v>155</v>
      </c>
      <c r="AU250" s="178" t="s">
        <v>89</v>
      </c>
      <c r="AV250" s="11" t="s">
        <v>89</v>
      </c>
      <c r="AW250" s="11" t="s">
        <v>41</v>
      </c>
      <c r="AX250" s="11" t="s">
        <v>79</v>
      </c>
      <c r="AY250" s="178" t="s">
        <v>142</v>
      </c>
    </row>
    <row r="251" spans="2:65" s="1" customFormat="1" ht="16.5" customHeight="1">
      <c r="B251" s="30"/>
      <c r="C251" s="158" t="s">
        <v>580</v>
      </c>
      <c r="D251" s="158" t="s">
        <v>145</v>
      </c>
      <c r="E251" s="159" t="s">
        <v>1111</v>
      </c>
      <c r="F251" s="160" t="s">
        <v>1112</v>
      </c>
      <c r="G251" s="161" t="s">
        <v>227</v>
      </c>
      <c r="H251" s="162">
        <v>15.3</v>
      </c>
      <c r="I251" s="163">
        <v>453</v>
      </c>
      <c r="J251" s="163">
        <f>ROUND(I251*H251,2)</f>
        <v>6930.9</v>
      </c>
      <c r="K251" s="160" t="s">
        <v>149</v>
      </c>
      <c r="L251" s="34"/>
      <c r="M251" s="56" t="s">
        <v>35</v>
      </c>
      <c r="N251" s="164" t="s">
        <v>50</v>
      </c>
      <c r="O251" s="165">
        <v>0.65900000000000003</v>
      </c>
      <c r="P251" s="165">
        <f>O251*H251</f>
        <v>10.082700000000001</v>
      </c>
      <c r="Q251" s="165">
        <v>1.1E-4</v>
      </c>
      <c r="R251" s="165">
        <f>Q251*H251</f>
        <v>1.683E-3</v>
      </c>
      <c r="S251" s="165">
        <v>0</v>
      </c>
      <c r="T251" s="166">
        <f>S251*H251</f>
        <v>0</v>
      </c>
      <c r="AR251" s="15" t="s">
        <v>162</v>
      </c>
      <c r="AT251" s="15" t="s">
        <v>145</v>
      </c>
      <c r="AU251" s="15" t="s">
        <v>89</v>
      </c>
      <c r="AY251" s="15" t="s">
        <v>142</v>
      </c>
      <c r="BE251" s="167">
        <f>IF(N251="základní",J251,0)</f>
        <v>6930.9</v>
      </c>
      <c r="BF251" s="167">
        <f>IF(N251="snížená",J251,0)</f>
        <v>0</v>
      </c>
      <c r="BG251" s="167">
        <f>IF(N251="zákl. přenesená",J251,0)</f>
        <v>0</v>
      </c>
      <c r="BH251" s="167">
        <f>IF(N251="sníž. přenesená",J251,0)</f>
        <v>0</v>
      </c>
      <c r="BI251" s="167">
        <f>IF(N251="nulová",J251,0)</f>
        <v>0</v>
      </c>
      <c r="BJ251" s="15" t="s">
        <v>87</v>
      </c>
      <c r="BK251" s="167">
        <f>ROUND(I251*H251,2)</f>
        <v>6930.9</v>
      </c>
      <c r="BL251" s="15" t="s">
        <v>162</v>
      </c>
      <c r="BM251" s="15" t="s">
        <v>1113</v>
      </c>
    </row>
    <row r="252" spans="2:65" s="11" customFormat="1" ht="11.25">
      <c r="B252" s="168"/>
      <c r="C252" s="169"/>
      <c r="D252" s="170" t="s">
        <v>155</v>
      </c>
      <c r="E252" s="171" t="s">
        <v>35</v>
      </c>
      <c r="F252" s="172" t="s">
        <v>1114</v>
      </c>
      <c r="G252" s="169"/>
      <c r="H252" s="173">
        <v>15.3</v>
      </c>
      <c r="I252" s="169"/>
      <c r="J252" s="169"/>
      <c r="K252" s="169"/>
      <c r="L252" s="174"/>
      <c r="M252" s="175"/>
      <c r="N252" s="176"/>
      <c r="O252" s="176"/>
      <c r="P252" s="176"/>
      <c r="Q252" s="176"/>
      <c r="R252" s="176"/>
      <c r="S252" s="176"/>
      <c r="T252" s="177"/>
      <c r="AT252" s="178" t="s">
        <v>155</v>
      </c>
      <c r="AU252" s="178" t="s">
        <v>89</v>
      </c>
      <c r="AV252" s="11" t="s">
        <v>89</v>
      </c>
      <c r="AW252" s="11" t="s">
        <v>41</v>
      </c>
      <c r="AX252" s="11" t="s">
        <v>79</v>
      </c>
      <c r="AY252" s="178" t="s">
        <v>142</v>
      </c>
    </row>
    <row r="253" spans="2:65" s="1" customFormat="1" ht="16.5" customHeight="1">
      <c r="B253" s="30"/>
      <c r="C253" s="158" t="s">
        <v>584</v>
      </c>
      <c r="D253" s="158" t="s">
        <v>145</v>
      </c>
      <c r="E253" s="159" t="s">
        <v>1115</v>
      </c>
      <c r="F253" s="160" t="s">
        <v>1116</v>
      </c>
      <c r="G253" s="161" t="s">
        <v>148</v>
      </c>
      <c r="H253" s="162">
        <v>4</v>
      </c>
      <c r="I253" s="163">
        <v>334</v>
      </c>
      <c r="J253" s="163">
        <f>ROUND(I253*H253,2)</f>
        <v>1336</v>
      </c>
      <c r="K253" s="160" t="s">
        <v>149</v>
      </c>
      <c r="L253" s="34"/>
      <c r="M253" s="56" t="s">
        <v>35</v>
      </c>
      <c r="N253" s="164" t="s">
        <v>50</v>
      </c>
      <c r="O253" s="165">
        <v>1.181</v>
      </c>
      <c r="P253" s="165">
        <f>O253*H253</f>
        <v>4.7240000000000002</v>
      </c>
      <c r="Q253" s="165">
        <v>0</v>
      </c>
      <c r="R253" s="165">
        <f>Q253*H253</f>
        <v>0</v>
      </c>
      <c r="S253" s="165">
        <v>0</v>
      </c>
      <c r="T253" s="166">
        <f>S253*H253</f>
        <v>0</v>
      </c>
      <c r="AR253" s="15" t="s">
        <v>162</v>
      </c>
      <c r="AT253" s="15" t="s">
        <v>145</v>
      </c>
      <c r="AU253" s="15" t="s">
        <v>89</v>
      </c>
      <c r="AY253" s="15" t="s">
        <v>142</v>
      </c>
      <c r="BE253" s="167">
        <f>IF(N253="základní",J253,0)</f>
        <v>1336</v>
      </c>
      <c r="BF253" s="167">
        <f>IF(N253="snížená",J253,0)</f>
        <v>0</v>
      </c>
      <c r="BG253" s="167">
        <f>IF(N253="zákl. přenesená",J253,0)</f>
        <v>0</v>
      </c>
      <c r="BH253" s="167">
        <f>IF(N253="sníž. přenesená",J253,0)</f>
        <v>0</v>
      </c>
      <c r="BI253" s="167">
        <f>IF(N253="nulová",J253,0)</f>
        <v>0</v>
      </c>
      <c r="BJ253" s="15" t="s">
        <v>87</v>
      </c>
      <c r="BK253" s="167">
        <f>ROUND(I253*H253,2)</f>
        <v>1336</v>
      </c>
      <c r="BL253" s="15" t="s">
        <v>162</v>
      </c>
      <c r="BM253" s="15" t="s">
        <v>1117</v>
      </c>
    </row>
    <row r="254" spans="2:65" s="11" customFormat="1" ht="11.25">
      <c r="B254" s="168"/>
      <c r="C254" s="169"/>
      <c r="D254" s="170" t="s">
        <v>155</v>
      </c>
      <c r="E254" s="171" t="s">
        <v>35</v>
      </c>
      <c r="F254" s="172" t="s">
        <v>1118</v>
      </c>
      <c r="G254" s="169"/>
      <c r="H254" s="173">
        <v>4</v>
      </c>
      <c r="I254" s="169"/>
      <c r="J254" s="169"/>
      <c r="K254" s="169"/>
      <c r="L254" s="174"/>
      <c r="M254" s="175"/>
      <c r="N254" s="176"/>
      <c r="O254" s="176"/>
      <c r="P254" s="176"/>
      <c r="Q254" s="176"/>
      <c r="R254" s="176"/>
      <c r="S254" s="176"/>
      <c r="T254" s="177"/>
      <c r="AT254" s="178" t="s">
        <v>155</v>
      </c>
      <c r="AU254" s="178" t="s">
        <v>89</v>
      </c>
      <c r="AV254" s="11" t="s">
        <v>89</v>
      </c>
      <c r="AW254" s="11" t="s">
        <v>41</v>
      </c>
      <c r="AX254" s="11" t="s">
        <v>79</v>
      </c>
      <c r="AY254" s="178" t="s">
        <v>142</v>
      </c>
    </row>
    <row r="255" spans="2:65" s="1" customFormat="1" ht="22.5" customHeight="1">
      <c r="B255" s="30"/>
      <c r="C255" s="158" t="s">
        <v>588</v>
      </c>
      <c r="D255" s="158" t="s">
        <v>145</v>
      </c>
      <c r="E255" s="159" t="s">
        <v>1119</v>
      </c>
      <c r="F255" s="160" t="s">
        <v>1120</v>
      </c>
      <c r="G255" s="161" t="s">
        <v>221</v>
      </c>
      <c r="H255" s="162">
        <v>4</v>
      </c>
      <c r="I255" s="163">
        <v>1500</v>
      </c>
      <c r="J255" s="163">
        <f>ROUND(I255*H255,2)</f>
        <v>6000</v>
      </c>
      <c r="K255" s="160" t="s">
        <v>35</v>
      </c>
      <c r="L255" s="34"/>
      <c r="M255" s="56" t="s">
        <v>35</v>
      </c>
      <c r="N255" s="164" t="s">
        <v>50</v>
      </c>
      <c r="O255" s="165">
        <v>0.81100000000000005</v>
      </c>
      <c r="P255" s="165">
        <f>O255*H255</f>
        <v>3.2440000000000002</v>
      </c>
      <c r="Q255" s="165">
        <v>4.1480000000000003E-2</v>
      </c>
      <c r="R255" s="165">
        <f>Q255*H255</f>
        <v>0.16592000000000001</v>
      </c>
      <c r="S255" s="165">
        <v>0</v>
      </c>
      <c r="T255" s="166">
        <f>S255*H255</f>
        <v>0</v>
      </c>
      <c r="AR255" s="15" t="s">
        <v>162</v>
      </c>
      <c r="AT255" s="15" t="s">
        <v>145</v>
      </c>
      <c r="AU255" s="15" t="s">
        <v>89</v>
      </c>
      <c r="AY255" s="15" t="s">
        <v>142</v>
      </c>
      <c r="BE255" s="167">
        <f>IF(N255="základní",J255,0)</f>
        <v>6000</v>
      </c>
      <c r="BF255" s="167">
        <f>IF(N255="snížená",J255,0)</f>
        <v>0</v>
      </c>
      <c r="BG255" s="167">
        <f>IF(N255="zákl. přenesená",J255,0)</f>
        <v>0</v>
      </c>
      <c r="BH255" s="167">
        <f>IF(N255="sníž. přenesená",J255,0)</f>
        <v>0</v>
      </c>
      <c r="BI255" s="167">
        <f>IF(N255="nulová",J255,0)</f>
        <v>0</v>
      </c>
      <c r="BJ255" s="15" t="s">
        <v>87</v>
      </c>
      <c r="BK255" s="167">
        <f>ROUND(I255*H255,2)</f>
        <v>6000</v>
      </c>
      <c r="BL255" s="15" t="s">
        <v>162</v>
      </c>
      <c r="BM255" s="15" t="s">
        <v>1121</v>
      </c>
    </row>
    <row r="256" spans="2:65" s="1" customFormat="1" ht="16.5" customHeight="1">
      <c r="B256" s="30"/>
      <c r="C256" s="158" t="s">
        <v>483</v>
      </c>
      <c r="D256" s="158" t="s">
        <v>145</v>
      </c>
      <c r="E256" s="159" t="s">
        <v>1122</v>
      </c>
      <c r="F256" s="160" t="s">
        <v>1123</v>
      </c>
      <c r="G256" s="161" t="s">
        <v>314</v>
      </c>
      <c r="H256" s="162">
        <v>0.216</v>
      </c>
      <c r="I256" s="163">
        <v>2860</v>
      </c>
      <c r="J256" s="163">
        <f>ROUND(I256*H256,2)</f>
        <v>617.76</v>
      </c>
      <c r="K256" s="160" t="s">
        <v>149</v>
      </c>
      <c r="L256" s="34"/>
      <c r="M256" s="56" t="s">
        <v>35</v>
      </c>
      <c r="N256" s="164" t="s">
        <v>50</v>
      </c>
      <c r="O256" s="165">
        <v>0.58399999999999996</v>
      </c>
      <c r="P256" s="165">
        <f>O256*H256</f>
        <v>0.12614399999999998</v>
      </c>
      <c r="Q256" s="165">
        <v>2.45329</v>
      </c>
      <c r="R256" s="165">
        <f>Q256*H256</f>
        <v>0.52991063999999999</v>
      </c>
      <c r="S256" s="165">
        <v>0</v>
      </c>
      <c r="T256" s="166">
        <f>S256*H256</f>
        <v>0</v>
      </c>
      <c r="AR256" s="15" t="s">
        <v>162</v>
      </c>
      <c r="AT256" s="15" t="s">
        <v>145</v>
      </c>
      <c r="AU256" s="15" t="s">
        <v>89</v>
      </c>
      <c r="AY256" s="15" t="s">
        <v>142</v>
      </c>
      <c r="BE256" s="167">
        <f>IF(N256="základní",J256,0)</f>
        <v>617.76</v>
      </c>
      <c r="BF256" s="167">
        <f>IF(N256="snížená",J256,0)</f>
        <v>0</v>
      </c>
      <c r="BG256" s="167">
        <f>IF(N256="zákl. přenesená",J256,0)</f>
        <v>0</v>
      </c>
      <c r="BH256" s="167">
        <f>IF(N256="sníž. přenesená",J256,0)</f>
        <v>0</v>
      </c>
      <c r="BI256" s="167">
        <f>IF(N256="nulová",J256,0)</f>
        <v>0</v>
      </c>
      <c r="BJ256" s="15" t="s">
        <v>87</v>
      </c>
      <c r="BK256" s="167">
        <f>ROUND(I256*H256,2)</f>
        <v>617.76</v>
      </c>
      <c r="BL256" s="15" t="s">
        <v>162</v>
      </c>
      <c r="BM256" s="15" t="s">
        <v>1124</v>
      </c>
    </row>
    <row r="257" spans="2:65" s="11" customFormat="1" ht="11.25">
      <c r="B257" s="168"/>
      <c r="C257" s="169"/>
      <c r="D257" s="170" t="s">
        <v>155</v>
      </c>
      <c r="E257" s="171" t="s">
        <v>35</v>
      </c>
      <c r="F257" s="172" t="s">
        <v>887</v>
      </c>
      <c r="G257" s="169"/>
      <c r="H257" s="173">
        <v>0.216</v>
      </c>
      <c r="I257" s="169"/>
      <c r="J257" s="169"/>
      <c r="K257" s="169"/>
      <c r="L257" s="174"/>
      <c r="M257" s="175"/>
      <c r="N257" s="176"/>
      <c r="O257" s="176"/>
      <c r="P257" s="176"/>
      <c r="Q257" s="176"/>
      <c r="R257" s="176"/>
      <c r="S257" s="176"/>
      <c r="T257" s="177"/>
      <c r="AT257" s="178" t="s">
        <v>155</v>
      </c>
      <c r="AU257" s="178" t="s">
        <v>89</v>
      </c>
      <c r="AV257" s="11" t="s">
        <v>89</v>
      </c>
      <c r="AW257" s="11" t="s">
        <v>41</v>
      </c>
      <c r="AX257" s="11" t="s">
        <v>79</v>
      </c>
      <c r="AY257" s="178" t="s">
        <v>142</v>
      </c>
    </row>
    <row r="258" spans="2:65" s="10" customFormat="1" ht="20.85" customHeight="1">
      <c r="B258" s="143"/>
      <c r="C258" s="144"/>
      <c r="D258" s="145" t="s">
        <v>78</v>
      </c>
      <c r="E258" s="156" t="s">
        <v>1125</v>
      </c>
      <c r="F258" s="156" t="s">
        <v>1126</v>
      </c>
      <c r="G258" s="144"/>
      <c r="H258" s="144"/>
      <c r="I258" s="144"/>
      <c r="J258" s="157">
        <f>BK258</f>
        <v>8287.2799999999988</v>
      </c>
      <c r="K258" s="144"/>
      <c r="L258" s="148"/>
      <c r="M258" s="149"/>
      <c r="N258" s="150"/>
      <c r="O258" s="150"/>
      <c r="P258" s="151">
        <f>SUM(P259:P280)</f>
        <v>3.1254000000000004</v>
      </c>
      <c r="Q258" s="150"/>
      <c r="R258" s="151">
        <f>SUM(R259:R280)</f>
        <v>0.25744400000000006</v>
      </c>
      <c r="S258" s="150"/>
      <c r="T258" s="152">
        <f>SUM(T259:T280)</f>
        <v>1.3000000000000001E-2</v>
      </c>
      <c r="AR258" s="153" t="s">
        <v>87</v>
      </c>
      <c r="AT258" s="154" t="s">
        <v>78</v>
      </c>
      <c r="AU258" s="154" t="s">
        <v>89</v>
      </c>
      <c r="AY258" s="153" t="s">
        <v>142</v>
      </c>
      <c r="BK258" s="155">
        <f>SUM(BK259:BK280)</f>
        <v>8287.2799999999988</v>
      </c>
    </row>
    <row r="259" spans="2:65" s="1" customFormat="1" ht="16.5" customHeight="1">
      <c r="B259" s="30"/>
      <c r="C259" s="158" t="s">
        <v>599</v>
      </c>
      <c r="D259" s="158" t="s">
        <v>145</v>
      </c>
      <c r="E259" s="159" t="s">
        <v>1127</v>
      </c>
      <c r="F259" s="160" t="s">
        <v>1128</v>
      </c>
      <c r="G259" s="161" t="s">
        <v>148</v>
      </c>
      <c r="H259" s="162">
        <v>4</v>
      </c>
      <c r="I259" s="163">
        <v>196</v>
      </c>
      <c r="J259" s="163">
        <f>ROUND(I259*H259,2)</f>
        <v>784</v>
      </c>
      <c r="K259" s="160" t="s">
        <v>149</v>
      </c>
      <c r="L259" s="34"/>
      <c r="M259" s="56" t="s">
        <v>35</v>
      </c>
      <c r="N259" s="164" t="s">
        <v>50</v>
      </c>
      <c r="O259" s="165">
        <v>0.2</v>
      </c>
      <c r="P259" s="165">
        <f>O259*H259</f>
        <v>0.8</v>
      </c>
      <c r="Q259" s="165">
        <v>6.9999999999999999E-4</v>
      </c>
      <c r="R259" s="165">
        <f>Q259*H259</f>
        <v>2.8E-3</v>
      </c>
      <c r="S259" s="165">
        <v>0</v>
      </c>
      <c r="T259" s="166">
        <f>S259*H259</f>
        <v>0</v>
      </c>
      <c r="AR259" s="15" t="s">
        <v>162</v>
      </c>
      <c r="AT259" s="15" t="s">
        <v>145</v>
      </c>
      <c r="AU259" s="15" t="s">
        <v>157</v>
      </c>
      <c r="AY259" s="15" t="s">
        <v>142</v>
      </c>
      <c r="BE259" s="167">
        <f>IF(N259="základní",J259,0)</f>
        <v>784</v>
      </c>
      <c r="BF259" s="167">
        <f>IF(N259="snížená",J259,0)</f>
        <v>0</v>
      </c>
      <c r="BG259" s="167">
        <f>IF(N259="zákl. přenesená",J259,0)</f>
        <v>0</v>
      </c>
      <c r="BH259" s="167">
        <f>IF(N259="sníž. přenesená",J259,0)</f>
        <v>0</v>
      </c>
      <c r="BI259" s="167">
        <f>IF(N259="nulová",J259,0)</f>
        <v>0</v>
      </c>
      <c r="BJ259" s="15" t="s">
        <v>87</v>
      </c>
      <c r="BK259" s="167">
        <f>ROUND(I259*H259,2)</f>
        <v>784</v>
      </c>
      <c r="BL259" s="15" t="s">
        <v>162</v>
      </c>
      <c r="BM259" s="15" t="s">
        <v>1129</v>
      </c>
    </row>
    <row r="260" spans="2:65" s="11" customFormat="1" ht="11.25">
      <c r="B260" s="168"/>
      <c r="C260" s="169"/>
      <c r="D260" s="170" t="s">
        <v>155</v>
      </c>
      <c r="E260" s="171" t="s">
        <v>35</v>
      </c>
      <c r="F260" s="172" t="s">
        <v>1130</v>
      </c>
      <c r="G260" s="169"/>
      <c r="H260" s="173">
        <v>2</v>
      </c>
      <c r="I260" s="169"/>
      <c r="J260" s="169"/>
      <c r="K260" s="169"/>
      <c r="L260" s="174"/>
      <c r="M260" s="175"/>
      <c r="N260" s="176"/>
      <c r="O260" s="176"/>
      <c r="P260" s="176"/>
      <c r="Q260" s="176"/>
      <c r="R260" s="176"/>
      <c r="S260" s="176"/>
      <c r="T260" s="177"/>
      <c r="AT260" s="178" t="s">
        <v>155</v>
      </c>
      <c r="AU260" s="178" t="s">
        <v>157</v>
      </c>
      <c r="AV260" s="11" t="s">
        <v>89</v>
      </c>
      <c r="AW260" s="11" t="s">
        <v>41</v>
      </c>
      <c r="AX260" s="11" t="s">
        <v>79</v>
      </c>
      <c r="AY260" s="178" t="s">
        <v>142</v>
      </c>
    </row>
    <row r="261" spans="2:65" s="11" customFormat="1" ht="11.25">
      <c r="B261" s="168"/>
      <c r="C261" s="169"/>
      <c r="D261" s="170" t="s">
        <v>155</v>
      </c>
      <c r="E261" s="171" t="s">
        <v>35</v>
      </c>
      <c r="F261" s="172" t="s">
        <v>1131</v>
      </c>
      <c r="G261" s="169"/>
      <c r="H261" s="173">
        <v>2</v>
      </c>
      <c r="I261" s="169"/>
      <c r="J261" s="169"/>
      <c r="K261" s="169"/>
      <c r="L261" s="174"/>
      <c r="M261" s="175"/>
      <c r="N261" s="176"/>
      <c r="O261" s="176"/>
      <c r="P261" s="176"/>
      <c r="Q261" s="176"/>
      <c r="R261" s="176"/>
      <c r="S261" s="176"/>
      <c r="T261" s="177"/>
      <c r="AT261" s="178" t="s">
        <v>155</v>
      </c>
      <c r="AU261" s="178" t="s">
        <v>157</v>
      </c>
      <c r="AV261" s="11" t="s">
        <v>89</v>
      </c>
      <c r="AW261" s="11" t="s">
        <v>41</v>
      </c>
      <c r="AX261" s="11" t="s">
        <v>79</v>
      </c>
      <c r="AY261" s="178" t="s">
        <v>142</v>
      </c>
    </row>
    <row r="262" spans="2:65" s="1" customFormat="1" ht="16.5" customHeight="1">
      <c r="B262" s="30"/>
      <c r="C262" s="184" t="s">
        <v>603</v>
      </c>
      <c r="D262" s="184" t="s">
        <v>367</v>
      </c>
      <c r="E262" s="185" t="s">
        <v>1132</v>
      </c>
      <c r="F262" s="186" t="s">
        <v>1133</v>
      </c>
      <c r="G262" s="187" t="s">
        <v>148</v>
      </c>
      <c r="H262" s="188">
        <v>1</v>
      </c>
      <c r="I262" s="189">
        <v>1160</v>
      </c>
      <c r="J262" s="189">
        <f>ROUND(I262*H262,2)</f>
        <v>1160</v>
      </c>
      <c r="K262" s="186" t="s">
        <v>149</v>
      </c>
      <c r="L262" s="190"/>
      <c r="M262" s="191" t="s">
        <v>35</v>
      </c>
      <c r="N262" s="192" t="s">
        <v>50</v>
      </c>
      <c r="O262" s="165">
        <v>0</v>
      </c>
      <c r="P262" s="165">
        <f>O262*H262</f>
        <v>0</v>
      </c>
      <c r="Q262" s="165">
        <v>2.5000000000000001E-3</v>
      </c>
      <c r="R262" s="165">
        <f>Q262*H262</f>
        <v>2.5000000000000001E-3</v>
      </c>
      <c r="S262" s="165">
        <v>0</v>
      </c>
      <c r="T262" s="166">
        <f>S262*H262</f>
        <v>0</v>
      </c>
      <c r="AR262" s="15" t="s">
        <v>183</v>
      </c>
      <c r="AT262" s="15" t="s">
        <v>367</v>
      </c>
      <c r="AU262" s="15" t="s">
        <v>157</v>
      </c>
      <c r="AY262" s="15" t="s">
        <v>142</v>
      </c>
      <c r="BE262" s="167">
        <f>IF(N262="základní",J262,0)</f>
        <v>1160</v>
      </c>
      <c r="BF262" s="167">
        <f>IF(N262="snížená",J262,0)</f>
        <v>0</v>
      </c>
      <c r="BG262" s="167">
        <f>IF(N262="zákl. přenesená",J262,0)</f>
        <v>0</v>
      </c>
      <c r="BH262" s="167">
        <f>IF(N262="sníž. přenesená",J262,0)</f>
        <v>0</v>
      </c>
      <c r="BI262" s="167">
        <f>IF(N262="nulová",J262,0)</f>
        <v>0</v>
      </c>
      <c r="BJ262" s="15" t="s">
        <v>87</v>
      </c>
      <c r="BK262" s="167">
        <f>ROUND(I262*H262,2)</f>
        <v>1160</v>
      </c>
      <c r="BL262" s="15" t="s">
        <v>162</v>
      </c>
      <c r="BM262" s="15" t="s">
        <v>1134</v>
      </c>
    </row>
    <row r="263" spans="2:65" s="11" customFormat="1" ht="11.25">
      <c r="B263" s="168"/>
      <c r="C263" s="169"/>
      <c r="D263" s="170" t="s">
        <v>155</v>
      </c>
      <c r="E263" s="171" t="s">
        <v>35</v>
      </c>
      <c r="F263" s="172" t="s">
        <v>1135</v>
      </c>
      <c r="G263" s="169"/>
      <c r="H263" s="173">
        <v>1</v>
      </c>
      <c r="I263" s="169"/>
      <c r="J263" s="169"/>
      <c r="K263" s="169"/>
      <c r="L263" s="174"/>
      <c r="M263" s="175"/>
      <c r="N263" s="176"/>
      <c r="O263" s="176"/>
      <c r="P263" s="176"/>
      <c r="Q263" s="176"/>
      <c r="R263" s="176"/>
      <c r="S263" s="176"/>
      <c r="T263" s="177"/>
      <c r="AT263" s="178" t="s">
        <v>155</v>
      </c>
      <c r="AU263" s="178" t="s">
        <v>157</v>
      </c>
      <c r="AV263" s="11" t="s">
        <v>89</v>
      </c>
      <c r="AW263" s="11" t="s">
        <v>41</v>
      </c>
      <c r="AX263" s="11" t="s">
        <v>79</v>
      </c>
      <c r="AY263" s="178" t="s">
        <v>142</v>
      </c>
    </row>
    <row r="264" spans="2:65" s="1" customFormat="1" ht="16.5" customHeight="1">
      <c r="B264" s="30"/>
      <c r="C264" s="184" t="s">
        <v>608</v>
      </c>
      <c r="D264" s="184" t="s">
        <v>367</v>
      </c>
      <c r="E264" s="185" t="s">
        <v>1136</v>
      </c>
      <c r="F264" s="186" t="s">
        <v>1137</v>
      </c>
      <c r="G264" s="187" t="s">
        <v>148</v>
      </c>
      <c r="H264" s="188">
        <v>2</v>
      </c>
      <c r="I264" s="189">
        <v>908</v>
      </c>
      <c r="J264" s="189">
        <f>ROUND(I264*H264,2)</f>
        <v>1816</v>
      </c>
      <c r="K264" s="186" t="s">
        <v>149</v>
      </c>
      <c r="L264" s="190"/>
      <c r="M264" s="191" t="s">
        <v>35</v>
      </c>
      <c r="N264" s="192" t="s">
        <v>50</v>
      </c>
      <c r="O264" s="165">
        <v>0</v>
      </c>
      <c r="P264" s="165">
        <f>O264*H264</f>
        <v>0</v>
      </c>
      <c r="Q264" s="165">
        <v>3.5000000000000001E-3</v>
      </c>
      <c r="R264" s="165">
        <f>Q264*H264</f>
        <v>7.0000000000000001E-3</v>
      </c>
      <c r="S264" s="165">
        <v>0</v>
      </c>
      <c r="T264" s="166">
        <f>S264*H264</f>
        <v>0</v>
      </c>
      <c r="AR264" s="15" t="s">
        <v>183</v>
      </c>
      <c r="AT264" s="15" t="s">
        <v>367</v>
      </c>
      <c r="AU264" s="15" t="s">
        <v>157</v>
      </c>
      <c r="AY264" s="15" t="s">
        <v>142</v>
      </c>
      <c r="BE264" s="167">
        <f>IF(N264="základní",J264,0)</f>
        <v>1816</v>
      </c>
      <c r="BF264" s="167">
        <f>IF(N264="snížená",J264,0)</f>
        <v>0</v>
      </c>
      <c r="BG264" s="167">
        <f>IF(N264="zákl. přenesená",J264,0)</f>
        <v>0</v>
      </c>
      <c r="BH264" s="167">
        <f>IF(N264="sníž. přenesená",J264,0)</f>
        <v>0</v>
      </c>
      <c r="BI264" s="167">
        <f>IF(N264="nulová",J264,0)</f>
        <v>0</v>
      </c>
      <c r="BJ264" s="15" t="s">
        <v>87</v>
      </c>
      <c r="BK264" s="167">
        <f>ROUND(I264*H264,2)</f>
        <v>1816</v>
      </c>
      <c r="BL264" s="15" t="s">
        <v>162</v>
      </c>
      <c r="BM264" s="15" t="s">
        <v>1138</v>
      </c>
    </row>
    <row r="265" spans="2:65" s="11" customFormat="1" ht="11.25">
      <c r="B265" s="168"/>
      <c r="C265" s="169"/>
      <c r="D265" s="170" t="s">
        <v>155</v>
      </c>
      <c r="E265" s="171" t="s">
        <v>35</v>
      </c>
      <c r="F265" s="172" t="s">
        <v>1139</v>
      </c>
      <c r="G265" s="169"/>
      <c r="H265" s="173">
        <v>1</v>
      </c>
      <c r="I265" s="169"/>
      <c r="J265" s="169"/>
      <c r="K265" s="169"/>
      <c r="L265" s="174"/>
      <c r="M265" s="175"/>
      <c r="N265" s="176"/>
      <c r="O265" s="176"/>
      <c r="P265" s="176"/>
      <c r="Q265" s="176"/>
      <c r="R265" s="176"/>
      <c r="S265" s="176"/>
      <c r="T265" s="177"/>
      <c r="AT265" s="178" t="s">
        <v>155</v>
      </c>
      <c r="AU265" s="178" t="s">
        <v>157</v>
      </c>
      <c r="AV265" s="11" t="s">
        <v>89</v>
      </c>
      <c r="AW265" s="11" t="s">
        <v>41</v>
      </c>
      <c r="AX265" s="11" t="s">
        <v>79</v>
      </c>
      <c r="AY265" s="178" t="s">
        <v>142</v>
      </c>
    </row>
    <row r="266" spans="2:65" s="11" customFormat="1" ht="11.25">
      <c r="B266" s="168"/>
      <c r="C266" s="169"/>
      <c r="D266" s="170" t="s">
        <v>155</v>
      </c>
      <c r="E266" s="171" t="s">
        <v>35</v>
      </c>
      <c r="F266" s="172" t="s">
        <v>1140</v>
      </c>
      <c r="G266" s="169"/>
      <c r="H266" s="173">
        <v>1</v>
      </c>
      <c r="I266" s="169"/>
      <c r="J266" s="169"/>
      <c r="K266" s="169"/>
      <c r="L266" s="174"/>
      <c r="M266" s="175"/>
      <c r="N266" s="176"/>
      <c r="O266" s="176"/>
      <c r="P266" s="176"/>
      <c r="Q266" s="176"/>
      <c r="R266" s="176"/>
      <c r="S266" s="176"/>
      <c r="T266" s="177"/>
      <c r="AT266" s="178" t="s">
        <v>155</v>
      </c>
      <c r="AU266" s="178" t="s">
        <v>157</v>
      </c>
      <c r="AV266" s="11" t="s">
        <v>89</v>
      </c>
      <c r="AW266" s="11" t="s">
        <v>41</v>
      </c>
      <c r="AX266" s="11" t="s">
        <v>79</v>
      </c>
      <c r="AY266" s="178" t="s">
        <v>142</v>
      </c>
    </row>
    <row r="267" spans="2:65" s="1" customFormat="1" ht="16.5" customHeight="1">
      <c r="B267" s="30"/>
      <c r="C267" s="184" t="s">
        <v>613</v>
      </c>
      <c r="D267" s="184" t="s">
        <v>367</v>
      </c>
      <c r="E267" s="185" t="s">
        <v>1141</v>
      </c>
      <c r="F267" s="186" t="s">
        <v>1142</v>
      </c>
      <c r="G267" s="187" t="s">
        <v>148</v>
      </c>
      <c r="H267" s="188">
        <v>1</v>
      </c>
      <c r="I267" s="189">
        <v>842</v>
      </c>
      <c r="J267" s="189">
        <f>ROUND(I267*H267,2)</f>
        <v>842</v>
      </c>
      <c r="K267" s="186" t="s">
        <v>149</v>
      </c>
      <c r="L267" s="190"/>
      <c r="M267" s="191" t="s">
        <v>35</v>
      </c>
      <c r="N267" s="192" t="s">
        <v>50</v>
      </c>
      <c r="O267" s="165">
        <v>0</v>
      </c>
      <c r="P267" s="165">
        <f>O267*H267</f>
        <v>0</v>
      </c>
      <c r="Q267" s="165">
        <v>2.5999999999999999E-3</v>
      </c>
      <c r="R267" s="165">
        <f>Q267*H267</f>
        <v>2.5999999999999999E-3</v>
      </c>
      <c r="S267" s="165">
        <v>0</v>
      </c>
      <c r="T267" s="166">
        <f>S267*H267</f>
        <v>0</v>
      </c>
      <c r="AR267" s="15" t="s">
        <v>183</v>
      </c>
      <c r="AT267" s="15" t="s">
        <v>367</v>
      </c>
      <c r="AU267" s="15" t="s">
        <v>157</v>
      </c>
      <c r="AY267" s="15" t="s">
        <v>142</v>
      </c>
      <c r="BE267" s="167">
        <f>IF(N267="základní",J267,0)</f>
        <v>842</v>
      </c>
      <c r="BF267" s="167">
        <f>IF(N267="snížená",J267,0)</f>
        <v>0</v>
      </c>
      <c r="BG267" s="167">
        <f>IF(N267="zákl. přenesená",J267,0)</f>
        <v>0</v>
      </c>
      <c r="BH267" s="167">
        <f>IF(N267="sníž. přenesená",J267,0)</f>
        <v>0</v>
      </c>
      <c r="BI267" s="167">
        <f>IF(N267="nulová",J267,0)</f>
        <v>0</v>
      </c>
      <c r="BJ267" s="15" t="s">
        <v>87</v>
      </c>
      <c r="BK267" s="167">
        <f>ROUND(I267*H267,2)</f>
        <v>842</v>
      </c>
      <c r="BL267" s="15" t="s">
        <v>162</v>
      </c>
      <c r="BM267" s="15" t="s">
        <v>1143</v>
      </c>
    </row>
    <row r="268" spans="2:65" s="11" customFormat="1" ht="11.25">
      <c r="B268" s="168"/>
      <c r="C268" s="169"/>
      <c r="D268" s="170" t="s">
        <v>155</v>
      </c>
      <c r="E268" s="171" t="s">
        <v>35</v>
      </c>
      <c r="F268" s="172" t="s">
        <v>1144</v>
      </c>
      <c r="G268" s="169"/>
      <c r="H268" s="173">
        <v>1</v>
      </c>
      <c r="I268" s="169"/>
      <c r="J268" s="169"/>
      <c r="K268" s="169"/>
      <c r="L268" s="174"/>
      <c r="M268" s="175"/>
      <c r="N268" s="176"/>
      <c r="O268" s="176"/>
      <c r="P268" s="176"/>
      <c r="Q268" s="176"/>
      <c r="R268" s="176"/>
      <c r="S268" s="176"/>
      <c r="T268" s="177"/>
      <c r="AT268" s="178" t="s">
        <v>155</v>
      </c>
      <c r="AU268" s="178" t="s">
        <v>157</v>
      </c>
      <c r="AV268" s="11" t="s">
        <v>89</v>
      </c>
      <c r="AW268" s="11" t="s">
        <v>41</v>
      </c>
      <c r="AX268" s="11" t="s">
        <v>79</v>
      </c>
      <c r="AY268" s="178" t="s">
        <v>142</v>
      </c>
    </row>
    <row r="269" spans="2:65" s="1" customFormat="1" ht="16.5" customHeight="1">
      <c r="B269" s="30"/>
      <c r="C269" s="158" t="s">
        <v>618</v>
      </c>
      <c r="D269" s="158" t="s">
        <v>145</v>
      </c>
      <c r="E269" s="159" t="s">
        <v>1145</v>
      </c>
      <c r="F269" s="160" t="s">
        <v>1146</v>
      </c>
      <c r="G269" s="161" t="s">
        <v>148</v>
      </c>
      <c r="H269" s="162">
        <v>2</v>
      </c>
      <c r="I269" s="163">
        <v>754</v>
      </c>
      <c r="J269" s="163">
        <f>ROUND(I269*H269,2)</f>
        <v>1508</v>
      </c>
      <c r="K269" s="160" t="s">
        <v>149</v>
      </c>
      <c r="L269" s="34"/>
      <c r="M269" s="56" t="s">
        <v>35</v>
      </c>
      <c r="N269" s="164" t="s">
        <v>50</v>
      </c>
      <c r="O269" s="165">
        <v>0.54900000000000004</v>
      </c>
      <c r="P269" s="165">
        <f>O269*H269</f>
        <v>1.0980000000000001</v>
      </c>
      <c r="Q269" s="165">
        <v>0.11241</v>
      </c>
      <c r="R269" s="165">
        <f>Q269*H269</f>
        <v>0.22481999999999999</v>
      </c>
      <c r="S269" s="165">
        <v>0</v>
      </c>
      <c r="T269" s="166">
        <f>S269*H269</f>
        <v>0</v>
      </c>
      <c r="AR269" s="15" t="s">
        <v>162</v>
      </c>
      <c r="AT269" s="15" t="s">
        <v>145</v>
      </c>
      <c r="AU269" s="15" t="s">
        <v>157</v>
      </c>
      <c r="AY269" s="15" t="s">
        <v>142</v>
      </c>
      <c r="BE269" s="167">
        <f>IF(N269="základní",J269,0)</f>
        <v>1508</v>
      </c>
      <c r="BF269" s="167">
        <f>IF(N269="snížená",J269,0)</f>
        <v>0</v>
      </c>
      <c r="BG269" s="167">
        <f>IF(N269="zákl. přenesená",J269,0)</f>
        <v>0</v>
      </c>
      <c r="BH269" s="167">
        <f>IF(N269="sníž. přenesená",J269,0)</f>
        <v>0</v>
      </c>
      <c r="BI269" s="167">
        <f>IF(N269="nulová",J269,0)</f>
        <v>0</v>
      </c>
      <c r="BJ269" s="15" t="s">
        <v>87</v>
      </c>
      <c r="BK269" s="167">
        <f>ROUND(I269*H269,2)</f>
        <v>1508</v>
      </c>
      <c r="BL269" s="15" t="s">
        <v>162</v>
      </c>
      <c r="BM269" s="15" t="s">
        <v>1147</v>
      </c>
    </row>
    <row r="270" spans="2:65" s="11" customFormat="1" ht="11.25">
      <c r="B270" s="168"/>
      <c r="C270" s="169"/>
      <c r="D270" s="170" t="s">
        <v>155</v>
      </c>
      <c r="E270" s="171" t="s">
        <v>35</v>
      </c>
      <c r="F270" s="172" t="s">
        <v>1148</v>
      </c>
      <c r="G270" s="169"/>
      <c r="H270" s="173">
        <v>2</v>
      </c>
      <c r="I270" s="169"/>
      <c r="J270" s="169"/>
      <c r="K270" s="169"/>
      <c r="L270" s="174"/>
      <c r="M270" s="175"/>
      <c r="N270" s="176"/>
      <c r="O270" s="176"/>
      <c r="P270" s="176"/>
      <c r="Q270" s="176"/>
      <c r="R270" s="176"/>
      <c r="S270" s="176"/>
      <c r="T270" s="177"/>
      <c r="AT270" s="178" t="s">
        <v>155</v>
      </c>
      <c r="AU270" s="178" t="s">
        <v>157</v>
      </c>
      <c r="AV270" s="11" t="s">
        <v>89</v>
      </c>
      <c r="AW270" s="11" t="s">
        <v>41</v>
      </c>
      <c r="AX270" s="11" t="s">
        <v>79</v>
      </c>
      <c r="AY270" s="178" t="s">
        <v>142</v>
      </c>
    </row>
    <row r="271" spans="2:65" s="1" customFormat="1" ht="16.5" customHeight="1">
      <c r="B271" s="30"/>
      <c r="C271" s="184" t="s">
        <v>625</v>
      </c>
      <c r="D271" s="184" t="s">
        <v>367</v>
      </c>
      <c r="E271" s="185" t="s">
        <v>1149</v>
      </c>
      <c r="F271" s="186" t="s">
        <v>1150</v>
      </c>
      <c r="G271" s="187" t="s">
        <v>148</v>
      </c>
      <c r="H271" s="188">
        <v>2</v>
      </c>
      <c r="I271" s="189">
        <v>645</v>
      </c>
      <c r="J271" s="189">
        <f>ROUND(I271*H271,2)</f>
        <v>1290</v>
      </c>
      <c r="K271" s="186" t="s">
        <v>149</v>
      </c>
      <c r="L271" s="190"/>
      <c r="M271" s="191" t="s">
        <v>35</v>
      </c>
      <c r="N271" s="192" t="s">
        <v>50</v>
      </c>
      <c r="O271" s="165">
        <v>0</v>
      </c>
      <c r="P271" s="165">
        <f>O271*H271</f>
        <v>0</v>
      </c>
      <c r="Q271" s="165">
        <v>6.4999999999999997E-3</v>
      </c>
      <c r="R271" s="165">
        <f>Q271*H271</f>
        <v>1.2999999999999999E-2</v>
      </c>
      <c r="S271" s="165">
        <v>0</v>
      </c>
      <c r="T271" s="166">
        <f>S271*H271</f>
        <v>0</v>
      </c>
      <c r="AR271" s="15" t="s">
        <v>183</v>
      </c>
      <c r="AT271" s="15" t="s">
        <v>367</v>
      </c>
      <c r="AU271" s="15" t="s">
        <v>157</v>
      </c>
      <c r="AY271" s="15" t="s">
        <v>142</v>
      </c>
      <c r="BE271" s="167">
        <f>IF(N271="základní",J271,0)</f>
        <v>1290</v>
      </c>
      <c r="BF271" s="167">
        <f>IF(N271="snížená",J271,0)</f>
        <v>0</v>
      </c>
      <c r="BG271" s="167">
        <f>IF(N271="zákl. přenesená",J271,0)</f>
        <v>0</v>
      </c>
      <c r="BH271" s="167">
        <f>IF(N271="sníž. přenesená",J271,0)</f>
        <v>0</v>
      </c>
      <c r="BI271" s="167">
        <f>IF(N271="nulová",J271,0)</f>
        <v>0</v>
      </c>
      <c r="BJ271" s="15" t="s">
        <v>87</v>
      </c>
      <c r="BK271" s="167">
        <f>ROUND(I271*H271,2)</f>
        <v>1290</v>
      </c>
      <c r="BL271" s="15" t="s">
        <v>162</v>
      </c>
      <c r="BM271" s="15" t="s">
        <v>1151</v>
      </c>
    </row>
    <row r="272" spans="2:65" s="1" customFormat="1" ht="16.5" customHeight="1">
      <c r="B272" s="30"/>
      <c r="C272" s="158" t="s">
        <v>630</v>
      </c>
      <c r="D272" s="158" t="s">
        <v>145</v>
      </c>
      <c r="E272" s="159" t="s">
        <v>1152</v>
      </c>
      <c r="F272" s="160" t="s">
        <v>1153</v>
      </c>
      <c r="G272" s="161" t="s">
        <v>327</v>
      </c>
      <c r="H272" s="162">
        <v>1.8</v>
      </c>
      <c r="I272" s="163">
        <v>324</v>
      </c>
      <c r="J272" s="163">
        <f>ROUND(I272*H272,2)</f>
        <v>583.20000000000005</v>
      </c>
      <c r="K272" s="160" t="s">
        <v>149</v>
      </c>
      <c r="L272" s="34"/>
      <c r="M272" s="56" t="s">
        <v>35</v>
      </c>
      <c r="N272" s="164" t="s">
        <v>50</v>
      </c>
      <c r="O272" s="165">
        <v>0.129</v>
      </c>
      <c r="P272" s="165">
        <f>O272*H272</f>
        <v>0.23220000000000002</v>
      </c>
      <c r="Q272" s="165">
        <v>2.5999999999999999E-3</v>
      </c>
      <c r="R272" s="165">
        <f>Q272*H272</f>
        <v>4.6800000000000001E-3</v>
      </c>
      <c r="S272" s="165">
        <v>0</v>
      </c>
      <c r="T272" s="166">
        <f>S272*H272</f>
        <v>0</v>
      </c>
      <c r="AR272" s="15" t="s">
        <v>162</v>
      </c>
      <c r="AT272" s="15" t="s">
        <v>145</v>
      </c>
      <c r="AU272" s="15" t="s">
        <v>157</v>
      </c>
      <c r="AY272" s="15" t="s">
        <v>142</v>
      </c>
      <c r="BE272" s="167">
        <f>IF(N272="základní",J272,0)</f>
        <v>583.20000000000005</v>
      </c>
      <c r="BF272" s="167">
        <f>IF(N272="snížená",J272,0)</f>
        <v>0</v>
      </c>
      <c r="BG272" s="167">
        <f>IF(N272="zákl. přenesená",J272,0)</f>
        <v>0</v>
      </c>
      <c r="BH272" s="167">
        <f>IF(N272="sníž. přenesená",J272,0)</f>
        <v>0</v>
      </c>
      <c r="BI272" s="167">
        <f>IF(N272="nulová",J272,0)</f>
        <v>0</v>
      </c>
      <c r="BJ272" s="15" t="s">
        <v>87</v>
      </c>
      <c r="BK272" s="167">
        <f>ROUND(I272*H272,2)</f>
        <v>583.20000000000005</v>
      </c>
      <c r="BL272" s="15" t="s">
        <v>162</v>
      </c>
      <c r="BM272" s="15" t="s">
        <v>1154</v>
      </c>
    </row>
    <row r="273" spans="2:65" s="11" customFormat="1" ht="11.25">
      <c r="B273" s="168"/>
      <c r="C273" s="169"/>
      <c r="D273" s="170" t="s">
        <v>155</v>
      </c>
      <c r="E273" s="171" t="s">
        <v>35</v>
      </c>
      <c r="F273" s="172" t="s">
        <v>1155</v>
      </c>
      <c r="G273" s="169"/>
      <c r="H273" s="173">
        <v>1.8</v>
      </c>
      <c r="I273" s="169"/>
      <c r="J273" s="169"/>
      <c r="K273" s="169"/>
      <c r="L273" s="174"/>
      <c r="M273" s="175"/>
      <c r="N273" s="176"/>
      <c r="O273" s="176"/>
      <c r="P273" s="176"/>
      <c r="Q273" s="176"/>
      <c r="R273" s="176"/>
      <c r="S273" s="176"/>
      <c r="T273" s="177"/>
      <c r="AT273" s="178" t="s">
        <v>155</v>
      </c>
      <c r="AU273" s="178" t="s">
        <v>157</v>
      </c>
      <c r="AV273" s="11" t="s">
        <v>89</v>
      </c>
      <c r="AW273" s="11" t="s">
        <v>41</v>
      </c>
      <c r="AX273" s="11" t="s">
        <v>79</v>
      </c>
      <c r="AY273" s="178" t="s">
        <v>142</v>
      </c>
    </row>
    <row r="274" spans="2:65" s="1" customFormat="1" ht="16.5" customHeight="1">
      <c r="B274" s="30"/>
      <c r="C274" s="158" t="s">
        <v>634</v>
      </c>
      <c r="D274" s="158" t="s">
        <v>145</v>
      </c>
      <c r="E274" s="159" t="s">
        <v>1156</v>
      </c>
      <c r="F274" s="160" t="s">
        <v>1157</v>
      </c>
      <c r="G274" s="161" t="s">
        <v>327</v>
      </c>
      <c r="H274" s="162">
        <v>1.8</v>
      </c>
      <c r="I274" s="163">
        <v>26.6</v>
      </c>
      <c r="J274" s="163">
        <f>ROUND(I274*H274,2)</f>
        <v>47.88</v>
      </c>
      <c r="K274" s="160" t="s">
        <v>149</v>
      </c>
      <c r="L274" s="34"/>
      <c r="M274" s="56" t="s">
        <v>35</v>
      </c>
      <c r="N274" s="164" t="s">
        <v>50</v>
      </c>
      <c r="O274" s="165">
        <v>8.3000000000000004E-2</v>
      </c>
      <c r="P274" s="165">
        <f>O274*H274</f>
        <v>0.14940000000000001</v>
      </c>
      <c r="Q274" s="165">
        <v>1.0000000000000001E-5</v>
      </c>
      <c r="R274" s="165">
        <f>Q274*H274</f>
        <v>1.8E-5</v>
      </c>
      <c r="S274" s="165">
        <v>0</v>
      </c>
      <c r="T274" s="166">
        <f>S274*H274</f>
        <v>0</v>
      </c>
      <c r="AR274" s="15" t="s">
        <v>162</v>
      </c>
      <c r="AT274" s="15" t="s">
        <v>145</v>
      </c>
      <c r="AU274" s="15" t="s">
        <v>157</v>
      </c>
      <c r="AY274" s="15" t="s">
        <v>142</v>
      </c>
      <c r="BE274" s="167">
        <f>IF(N274="základní",J274,0)</f>
        <v>47.88</v>
      </c>
      <c r="BF274" s="167">
        <f>IF(N274="snížená",J274,0)</f>
        <v>0</v>
      </c>
      <c r="BG274" s="167">
        <f>IF(N274="zákl. přenesená",J274,0)</f>
        <v>0</v>
      </c>
      <c r="BH274" s="167">
        <f>IF(N274="sníž. přenesená",J274,0)</f>
        <v>0</v>
      </c>
      <c r="BI274" s="167">
        <f>IF(N274="nulová",J274,0)</f>
        <v>0</v>
      </c>
      <c r="BJ274" s="15" t="s">
        <v>87</v>
      </c>
      <c r="BK274" s="167">
        <f>ROUND(I274*H274,2)</f>
        <v>47.88</v>
      </c>
      <c r="BL274" s="15" t="s">
        <v>162</v>
      </c>
      <c r="BM274" s="15" t="s">
        <v>1158</v>
      </c>
    </row>
    <row r="275" spans="2:65" s="1" customFormat="1" ht="16.5" customHeight="1">
      <c r="B275" s="30"/>
      <c r="C275" s="158" t="s">
        <v>642</v>
      </c>
      <c r="D275" s="158" t="s">
        <v>145</v>
      </c>
      <c r="E275" s="159" t="s">
        <v>1159</v>
      </c>
      <c r="F275" s="160" t="s">
        <v>1160</v>
      </c>
      <c r="G275" s="161" t="s">
        <v>327</v>
      </c>
      <c r="H275" s="162">
        <v>2.6</v>
      </c>
      <c r="I275" s="163">
        <v>30</v>
      </c>
      <c r="J275" s="163">
        <f>ROUND(I275*H275,2)</f>
        <v>78</v>
      </c>
      <c r="K275" s="160" t="s">
        <v>35</v>
      </c>
      <c r="L275" s="34"/>
      <c r="M275" s="56" t="s">
        <v>35</v>
      </c>
      <c r="N275" s="164" t="s">
        <v>50</v>
      </c>
      <c r="O275" s="165">
        <v>8.3000000000000004E-2</v>
      </c>
      <c r="P275" s="165">
        <f>O275*H275</f>
        <v>0.21580000000000002</v>
      </c>
      <c r="Q275" s="165">
        <v>1.0000000000000001E-5</v>
      </c>
      <c r="R275" s="165">
        <f>Q275*H275</f>
        <v>2.6000000000000002E-5</v>
      </c>
      <c r="S275" s="165">
        <v>0</v>
      </c>
      <c r="T275" s="166">
        <f>S275*H275</f>
        <v>0</v>
      </c>
      <c r="AR275" s="15" t="s">
        <v>162</v>
      </c>
      <c r="AT275" s="15" t="s">
        <v>145</v>
      </c>
      <c r="AU275" s="15" t="s">
        <v>157</v>
      </c>
      <c r="AY275" s="15" t="s">
        <v>142</v>
      </c>
      <c r="BE275" s="167">
        <f>IF(N275="základní",J275,0)</f>
        <v>78</v>
      </c>
      <c r="BF275" s="167">
        <f>IF(N275="snížená",J275,0)</f>
        <v>0</v>
      </c>
      <c r="BG275" s="167">
        <f>IF(N275="zákl. přenesená",J275,0)</f>
        <v>0</v>
      </c>
      <c r="BH275" s="167">
        <f>IF(N275="sníž. přenesená",J275,0)</f>
        <v>0</v>
      </c>
      <c r="BI275" s="167">
        <f>IF(N275="nulová",J275,0)</f>
        <v>0</v>
      </c>
      <c r="BJ275" s="15" t="s">
        <v>87</v>
      </c>
      <c r="BK275" s="167">
        <f>ROUND(I275*H275,2)</f>
        <v>78</v>
      </c>
      <c r="BL275" s="15" t="s">
        <v>162</v>
      </c>
      <c r="BM275" s="15" t="s">
        <v>1161</v>
      </c>
    </row>
    <row r="276" spans="2:65" s="11" customFormat="1" ht="11.25">
      <c r="B276" s="168"/>
      <c r="C276" s="169"/>
      <c r="D276" s="170" t="s">
        <v>155</v>
      </c>
      <c r="E276" s="171" t="s">
        <v>35</v>
      </c>
      <c r="F276" s="172" t="s">
        <v>1162</v>
      </c>
      <c r="G276" s="169"/>
      <c r="H276" s="173">
        <v>2.6</v>
      </c>
      <c r="I276" s="169"/>
      <c r="J276" s="169"/>
      <c r="K276" s="169"/>
      <c r="L276" s="174"/>
      <c r="M276" s="175"/>
      <c r="N276" s="176"/>
      <c r="O276" s="176"/>
      <c r="P276" s="176"/>
      <c r="Q276" s="176"/>
      <c r="R276" s="176"/>
      <c r="S276" s="176"/>
      <c r="T276" s="177"/>
      <c r="AT276" s="178" t="s">
        <v>155</v>
      </c>
      <c r="AU276" s="178" t="s">
        <v>157</v>
      </c>
      <c r="AV276" s="11" t="s">
        <v>89</v>
      </c>
      <c r="AW276" s="11" t="s">
        <v>41</v>
      </c>
      <c r="AX276" s="11" t="s">
        <v>79</v>
      </c>
      <c r="AY276" s="178" t="s">
        <v>142</v>
      </c>
    </row>
    <row r="277" spans="2:65" s="1" customFormat="1" ht="22.5" customHeight="1">
      <c r="B277" s="30"/>
      <c r="C277" s="158" t="s">
        <v>1163</v>
      </c>
      <c r="D277" s="158" t="s">
        <v>145</v>
      </c>
      <c r="E277" s="159" t="s">
        <v>1164</v>
      </c>
      <c r="F277" s="160" t="s">
        <v>1165</v>
      </c>
      <c r="G277" s="161" t="s">
        <v>148</v>
      </c>
      <c r="H277" s="162">
        <v>2</v>
      </c>
      <c r="I277" s="163">
        <v>49.2</v>
      </c>
      <c r="J277" s="163">
        <f>ROUND(I277*H277,2)</f>
        <v>98.4</v>
      </c>
      <c r="K277" s="160" t="s">
        <v>149</v>
      </c>
      <c r="L277" s="34"/>
      <c r="M277" s="56" t="s">
        <v>35</v>
      </c>
      <c r="N277" s="164" t="s">
        <v>50</v>
      </c>
      <c r="O277" s="165">
        <v>0.17399999999999999</v>
      </c>
      <c r="P277" s="165">
        <f>O277*H277</f>
        <v>0.34799999999999998</v>
      </c>
      <c r="Q277" s="165">
        <v>0</v>
      </c>
      <c r="R277" s="165">
        <f>Q277*H277</f>
        <v>0</v>
      </c>
      <c r="S277" s="165">
        <v>4.0000000000000001E-3</v>
      </c>
      <c r="T277" s="166">
        <f>S277*H277</f>
        <v>8.0000000000000002E-3</v>
      </c>
      <c r="AR277" s="15" t="s">
        <v>162</v>
      </c>
      <c r="AT277" s="15" t="s">
        <v>145</v>
      </c>
      <c r="AU277" s="15" t="s">
        <v>157</v>
      </c>
      <c r="AY277" s="15" t="s">
        <v>142</v>
      </c>
      <c r="BE277" s="167">
        <f>IF(N277="základní",J277,0)</f>
        <v>98.4</v>
      </c>
      <c r="BF277" s="167">
        <f>IF(N277="snížená",J277,0)</f>
        <v>0</v>
      </c>
      <c r="BG277" s="167">
        <f>IF(N277="zákl. přenesená",J277,0)</f>
        <v>0</v>
      </c>
      <c r="BH277" s="167">
        <f>IF(N277="sníž. přenesená",J277,0)</f>
        <v>0</v>
      </c>
      <c r="BI277" s="167">
        <f>IF(N277="nulová",J277,0)</f>
        <v>0</v>
      </c>
      <c r="BJ277" s="15" t="s">
        <v>87</v>
      </c>
      <c r="BK277" s="167">
        <f>ROUND(I277*H277,2)</f>
        <v>98.4</v>
      </c>
      <c r="BL277" s="15" t="s">
        <v>162</v>
      </c>
      <c r="BM277" s="15" t="s">
        <v>1166</v>
      </c>
    </row>
    <row r="278" spans="2:65" s="11" customFormat="1" ht="11.25">
      <c r="B278" s="168"/>
      <c r="C278" s="169"/>
      <c r="D278" s="170" t="s">
        <v>155</v>
      </c>
      <c r="E278" s="171" t="s">
        <v>35</v>
      </c>
      <c r="F278" s="172" t="s">
        <v>1167</v>
      </c>
      <c r="G278" s="169"/>
      <c r="H278" s="173">
        <v>2</v>
      </c>
      <c r="I278" s="169"/>
      <c r="J278" s="169"/>
      <c r="K278" s="169"/>
      <c r="L278" s="174"/>
      <c r="M278" s="175"/>
      <c r="N278" s="176"/>
      <c r="O278" s="176"/>
      <c r="P278" s="176"/>
      <c r="Q278" s="176"/>
      <c r="R278" s="176"/>
      <c r="S278" s="176"/>
      <c r="T278" s="177"/>
      <c r="AT278" s="178" t="s">
        <v>155</v>
      </c>
      <c r="AU278" s="178" t="s">
        <v>157</v>
      </c>
      <c r="AV278" s="11" t="s">
        <v>89</v>
      </c>
      <c r="AW278" s="11" t="s">
        <v>41</v>
      </c>
      <c r="AX278" s="11" t="s">
        <v>79</v>
      </c>
      <c r="AY278" s="178" t="s">
        <v>142</v>
      </c>
    </row>
    <row r="279" spans="2:65" s="1" customFormat="1" ht="22.5" customHeight="1">
      <c r="B279" s="30"/>
      <c r="C279" s="158" t="s">
        <v>1168</v>
      </c>
      <c r="D279" s="158" t="s">
        <v>145</v>
      </c>
      <c r="E279" s="159" t="s">
        <v>1169</v>
      </c>
      <c r="F279" s="160" t="s">
        <v>1170</v>
      </c>
      <c r="G279" s="161" t="s">
        <v>148</v>
      </c>
      <c r="H279" s="162">
        <v>1</v>
      </c>
      <c r="I279" s="163">
        <v>79.8</v>
      </c>
      <c r="J279" s="163">
        <f>ROUND(I279*H279,2)</f>
        <v>79.8</v>
      </c>
      <c r="K279" s="160" t="s">
        <v>149</v>
      </c>
      <c r="L279" s="34"/>
      <c r="M279" s="56" t="s">
        <v>35</v>
      </c>
      <c r="N279" s="164" t="s">
        <v>50</v>
      </c>
      <c r="O279" s="165">
        <v>0.28199999999999997</v>
      </c>
      <c r="P279" s="165">
        <f>O279*H279</f>
        <v>0.28199999999999997</v>
      </c>
      <c r="Q279" s="165">
        <v>0</v>
      </c>
      <c r="R279" s="165">
        <f>Q279*H279</f>
        <v>0</v>
      </c>
      <c r="S279" s="165">
        <v>5.0000000000000001E-3</v>
      </c>
      <c r="T279" s="166">
        <f>S279*H279</f>
        <v>5.0000000000000001E-3</v>
      </c>
      <c r="AR279" s="15" t="s">
        <v>162</v>
      </c>
      <c r="AT279" s="15" t="s">
        <v>145</v>
      </c>
      <c r="AU279" s="15" t="s">
        <v>157</v>
      </c>
      <c r="AY279" s="15" t="s">
        <v>142</v>
      </c>
      <c r="BE279" s="167">
        <f>IF(N279="základní",J279,0)</f>
        <v>79.8</v>
      </c>
      <c r="BF279" s="167">
        <f>IF(N279="snížená",J279,0)</f>
        <v>0</v>
      </c>
      <c r="BG279" s="167">
        <f>IF(N279="zákl. přenesená",J279,0)</f>
        <v>0</v>
      </c>
      <c r="BH279" s="167">
        <f>IF(N279="sníž. přenesená",J279,0)</f>
        <v>0</v>
      </c>
      <c r="BI279" s="167">
        <f>IF(N279="nulová",J279,0)</f>
        <v>0</v>
      </c>
      <c r="BJ279" s="15" t="s">
        <v>87</v>
      </c>
      <c r="BK279" s="167">
        <f>ROUND(I279*H279,2)</f>
        <v>79.8</v>
      </c>
      <c r="BL279" s="15" t="s">
        <v>162</v>
      </c>
      <c r="BM279" s="15" t="s">
        <v>1171</v>
      </c>
    </row>
    <row r="280" spans="2:65" s="11" customFormat="1" ht="11.25">
      <c r="B280" s="168"/>
      <c r="C280" s="169"/>
      <c r="D280" s="170" t="s">
        <v>155</v>
      </c>
      <c r="E280" s="171" t="s">
        <v>35</v>
      </c>
      <c r="F280" s="172" t="s">
        <v>1172</v>
      </c>
      <c r="G280" s="169"/>
      <c r="H280" s="173">
        <v>1</v>
      </c>
      <c r="I280" s="169"/>
      <c r="J280" s="169"/>
      <c r="K280" s="169"/>
      <c r="L280" s="174"/>
      <c r="M280" s="175"/>
      <c r="N280" s="176"/>
      <c r="O280" s="176"/>
      <c r="P280" s="176"/>
      <c r="Q280" s="176"/>
      <c r="R280" s="176"/>
      <c r="S280" s="176"/>
      <c r="T280" s="177"/>
      <c r="AT280" s="178" t="s">
        <v>155</v>
      </c>
      <c r="AU280" s="178" t="s">
        <v>157</v>
      </c>
      <c r="AV280" s="11" t="s">
        <v>89</v>
      </c>
      <c r="AW280" s="11" t="s">
        <v>41</v>
      </c>
      <c r="AX280" s="11" t="s">
        <v>79</v>
      </c>
      <c r="AY280" s="178" t="s">
        <v>142</v>
      </c>
    </row>
    <row r="281" spans="2:65" s="10" customFormat="1" ht="20.85" customHeight="1">
      <c r="B281" s="143"/>
      <c r="C281" s="144"/>
      <c r="D281" s="145" t="s">
        <v>78</v>
      </c>
      <c r="E281" s="156" t="s">
        <v>593</v>
      </c>
      <c r="F281" s="156" t="s">
        <v>594</v>
      </c>
      <c r="G281" s="144"/>
      <c r="H281" s="144"/>
      <c r="I281" s="144"/>
      <c r="J281" s="157">
        <f>BK281</f>
        <v>257850.21000000002</v>
      </c>
      <c r="K281" s="144"/>
      <c r="L281" s="148"/>
      <c r="M281" s="149"/>
      <c r="N281" s="150"/>
      <c r="O281" s="150"/>
      <c r="P281" s="151">
        <f>SUM(P282:P307)</f>
        <v>417.46445</v>
      </c>
      <c r="Q281" s="150"/>
      <c r="R281" s="151">
        <f>SUM(R282:R307)</f>
        <v>2.14E-3</v>
      </c>
      <c r="S281" s="150"/>
      <c r="T281" s="152">
        <f>SUM(T282:T307)</f>
        <v>740.21760000000006</v>
      </c>
      <c r="AR281" s="153" t="s">
        <v>87</v>
      </c>
      <c r="AT281" s="154" t="s">
        <v>78</v>
      </c>
      <c r="AU281" s="154" t="s">
        <v>89</v>
      </c>
      <c r="AY281" s="153" t="s">
        <v>142</v>
      </c>
      <c r="BK281" s="155">
        <f>SUM(BK282:BK307)</f>
        <v>257850.21000000002</v>
      </c>
    </row>
    <row r="282" spans="2:65" s="1" customFormat="1" ht="33.75" customHeight="1">
      <c r="B282" s="30"/>
      <c r="C282" s="158" t="s">
        <v>1173</v>
      </c>
      <c r="D282" s="158" t="s">
        <v>145</v>
      </c>
      <c r="E282" s="159" t="s">
        <v>1174</v>
      </c>
      <c r="F282" s="160" t="s">
        <v>1175</v>
      </c>
      <c r="G282" s="161" t="s">
        <v>327</v>
      </c>
      <c r="H282" s="162">
        <v>12</v>
      </c>
      <c r="I282" s="163">
        <v>58.9</v>
      </c>
      <c r="J282" s="163">
        <f>ROUND(I282*H282,2)</f>
        <v>706.8</v>
      </c>
      <c r="K282" s="160" t="s">
        <v>149</v>
      </c>
      <c r="L282" s="34"/>
      <c r="M282" s="56" t="s">
        <v>35</v>
      </c>
      <c r="N282" s="164" t="s">
        <v>50</v>
      </c>
      <c r="O282" s="165">
        <v>0.20799999999999999</v>
      </c>
      <c r="P282" s="165">
        <f>O282*H282</f>
        <v>2.496</v>
      </c>
      <c r="Q282" s="165">
        <v>0</v>
      </c>
      <c r="R282" s="165">
        <f>Q282*H282</f>
        <v>0</v>
      </c>
      <c r="S282" s="165">
        <v>0</v>
      </c>
      <c r="T282" s="166">
        <f>S282*H282</f>
        <v>0</v>
      </c>
      <c r="AR282" s="15" t="s">
        <v>162</v>
      </c>
      <c r="AT282" s="15" t="s">
        <v>145</v>
      </c>
      <c r="AU282" s="15" t="s">
        <v>157</v>
      </c>
      <c r="AY282" s="15" t="s">
        <v>142</v>
      </c>
      <c r="BE282" s="167">
        <f>IF(N282="základní",J282,0)</f>
        <v>706.8</v>
      </c>
      <c r="BF282" s="167">
        <f>IF(N282="snížená",J282,0)</f>
        <v>0</v>
      </c>
      <c r="BG282" s="167">
        <f>IF(N282="zákl. přenesená",J282,0)</f>
        <v>0</v>
      </c>
      <c r="BH282" s="167">
        <f>IF(N282="sníž. přenesená",J282,0)</f>
        <v>0</v>
      </c>
      <c r="BI282" s="167">
        <f>IF(N282="nulová",J282,0)</f>
        <v>0</v>
      </c>
      <c r="BJ282" s="15" t="s">
        <v>87</v>
      </c>
      <c r="BK282" s="167">
        <f>ROUND(I282*H282,2)</f>
        <v>706.8</v>
      </c>
      <c r="BL282" s="15" t="s">
        <v>162</v>
      </c>
      <c r="BM282" s="15" t="s">
        <v>1176</v>
      </c>
    </row>
    <row r="283" spans="2:65" s="1" customFormat="1" ht="19.5">
      <c r="B283" s="30"/>
      <c r="C283" s="31"/>
      <c r="D283" s="170" t="s">
        <v>216</v>
      </c>
      <c r="E283" s="31"/>
      <c r="F283" s="179" t="s">
        <v>1177</v>
      </c>
      <c r="G283" s="31"/>
      <c r="H283" s="31"/>
      <c r="I283" s="31"/>
      <c r="J283" s="31"/>
      <c r="K283" s="31"/>
      <c r="L283" s="34"/>
      <c r="M283" s="180"/>
      <c r="N283" s="57"/>
      <c r="O283" s="57"/>
      <c r="P283" s="57"/>
      <c r="Q283" s="57"/>
      <c r="R283" s="57"/>
      <c r="S283" s="57"/>
      <c r="T283" s="58"/>
      <c r="AT283" s="15" t="s">
        <v>216</v>
      </c>
      <c r="AU283" s="15" t="s">
        <v>157</v>
      </c>
    </row>
    <row r="284" spans="2:65" s="11" customFormat="1" ht="11.25">
      <c r="B284" s="168"/>
      <c r="C284" s="169"/>
      <c r="D284" s="170" t="s">
        <v>155</v>
      </c>
      <c r="E284" s="171" t="s">
        <v>35</v>
      </c>
      <c r="F284" s="172" t="s">
        <v>900</v>
      </c>
      <c r="G284" s="169"/>
      <c r="H284" s="173">
        <v>12</v>
      </c>
      <c r="I284" s="169"/>
      <c r="J284" s="169"/>
      <c r="K284" s="169"/>
      <c r="L284" s="174"/>
      <c r="M284" s="175"/>
      <c r="N284" s="176"/>
      <c r="O284" s="176"/>
      <c r="P284" s="176"/>
      <c r="Q284" s="176"/>
      <c r="R284" s="176"/>
      <c r="S284" s="176"/>
      <c r="T284" s="177"/>
      <c r="AT284" s="178" t="s">
        <v>155</v>
      </c>
      <c r="AU284" s="178" t="s">
        <v>157</v>
      </c>
      <c r="AV284" s="11" t="s">
        <v>89</v>
      </c>
      <c r="AW284" s="11" t="s">
        <v>41</v>
      </c>
      <c r="AX284" s="11" t="s">
        <v>79</v>
      </c>
      <c r="AY284" s="178" t="s">
        <v>142</v>
      </c>
    </row>
    <row r="285" spans="2:65" s="1" customFormat="1" ht="22.5" customHeight="1">
      <c r="B285" s="30"/>
      <c r="C285" s="158" t="s">
        <v>1178</v>
      </c>
      <c r="D285" s="158" t="s">
        <v>145</v>
      </c>
      <c r="E285" s="159" t="s">
        <v>1179</v>
      </c>
      <c r="F285" s="160" t="s">
        <v>1180</v>
      </c>
      <c r="G285" s="161" t="s">
        <v>327</v>
      </c>
      <c r="H285" s="162">
        <v>288</v>
      </c>
      <c r="I285" s="163">
        <v>28.6</v>
      </c>
      <c r="J285" s="163">
        <f>ROUND(I285*H285,2)</f>
        <v>8236.7999999999993</v>
      </c>
      <c r="K285" s="160" t="s">
        <v>149</v>
      </c>
      <c r="L285" s="34"/>
      <c r="M285" s="56" t="s">
        <v>35</v>
      </c>
      <c r="N285" s="164" t="s">
        <v>50</v>
      </c>
      <c r="O285" s="165">
        <v>5.7000000000000002E-2</v>
      </c>
      <c r="P285" s="165">
        <f>O285*H285</f>
        <v>16.416</v>
      </c>
      <c r="Q285" s="165">
        <v>0</v>
      </c>
      <c r="R285" s="165">
        <f>Q285*H285</f>
        <v>0</v>
      </c>
      <c r="S285" s="165">
        <v>9.8000000000000004E-2</v>
      </c>
      <c r="T285" s="166">
        <f>S285*H285</f>
        <v>28.224</v>
      </c>
      <c r="AR285" s="15" t="s">
        <v>162</v>
      </c>
      <c r="AT285" s="15" t="s">
        <v>145</v>
      </c>
      <c r="AU285" s="15" t="s">
        <v>157</v>
      </c>
      <c r="AY285" s="15" t="s">
        <v>142</v>
      </c>
      <c r="BE285" s="167">
        <f>IF(N285="základní",J285,0)</f>
        <v>8236.7999999999993</v>
      </c>
      <c r="BF285" s="167">
        <f>IF(N285="snížená",J285,0)</f>
        <v>0</v>
      </c>
      <c r="BG285" s="167">
        <f>IF(N285="zákl. přenesená",J285,0)</f>
        <v>0</v>
      </c>
      <c r="BH285" s="167">
        <f>IF(N285="sníž. přenesená",J285,0)</f>
        <v>0</v>
      </c>
      <c r="BI285" s="167">
        <f>IF(N285="nulová",J285,0)</f>
        <v>0</v>
      </c>
      <c r="BJ285" s="15" t="s">
        <v>87</v>
      </c>
      <c r="BK285" s="167">
        <f>ROUND(I285*H285,2)</f>
        <v>8236.7999999999993</v>
      </c>
      <c r="BL285" s="15" t="s">
        <v>162</v>
      </c>
      <c r="BM285" s="15" t="s">
        <v>1181</v>
      </c>
    </row>
    <row r="286" spans="2:65" s="11" customFormat="1" ht="11.25">
      <c r="B286" s="168"/>
      <c r="C286" s="169"/>
      <c r="D286" s="170" t="s">
        <v>155</v>
      </c>
      <c r="E286" s="171" t="s">
        <v>35</v>
      </c>
      <c r="F286" s="172" t="s">
        <v>1182</v>
      </c>
      <c r="G286" s="169"/>
      <c r="H286" s="173">
        <v>287</v>
      </c>
      <c r="I286" s="169"/>
      <c r="J286" s="169"/>
      <c r="K286" s="169"/>
      <c r="L286" s="174"/>
      <c r="M286" s="175"/>
      <c r="N286" s="176"/>
      <c r="O286" s="176"/>
      <c r="P286" s="176"/>
      <c r="Q286" s="176"/>
      <c r="R286" s="176"/>
      <c r="S286" s="176"/>
      <c r="T286" s="177"/>
      <c r="AT286" s="178" t="s">
        <v>155</v>
      </c>
      <c r="AU286" s="178" t="s">
        <v>157</v>
      </c>
      <c r="AV286" s="11" t="s">
        <v>89</v>
      </c>
      <c r="AW286" s="11" t="s">
        <v>41</v>
      </c>
      <c r="AX286" s="11" t="s">
        <v>79</v>
      </c>
      <c r="AY286" s="178" t="s">
        <v>142</v>
      </c>
    </row>
    <row r="287" spans="2:65" s="11" customFormat="1" ht="11.25">
      <c r="B287" s="168"/>
      <c r="C287" s="169"/>
      <c r="D287" s="170" t="s">
        <v>155</v>
      </c>
      <c r="E287" s="171" t="s">
        <v>35</v>
      </c>
      <c r="F287" s="172" t="s">
        <v>1183</v>
      </c>
      <c r="G287" s="169"/>
      <c r="H287" s="173">
        <v>1</v>
      </c>
      <c r="I287" s="169"/>
      <c r="J287" s="169"/>
      <c r="K287" s="169"/>
      <c r="L287" s="174"/>
      <c r="M287" s="175"/>
      <c r="N287" s="176"/>
      <c r="O287" s="176"/>
      <c r="P287" s="176"/>
      <c r="Q287" s="176"/>
      <c r="R287" s="176"/>
      <c r="S287" s="176"/>
      <c r="T287" s="177"/>
      <c r="AT287" s="178" t="s">
        <v>155</v>
      </c>
      <c r="AU287" s="178" t="s">
        <v>157</v>
      </c>
      <c r="AV287" s="11" t="s">
        <v>89</v>
      </c>
      <c r="AW287" s="11" t="s">
        <v>41</v>
      </c>
      <c r="AX287" s="11" t="s">
        <v>79</v>
      </c>
      <c r="AY287" s="178" t="s">
        <v>142</v>
      </c>
    </row>
    <row r="288" spans="2:65" s="1" customFormat="1" ht="22.5" customHeight="1">
      <c r="B288" s="30"/>
      <c r="C288" s="158" t="s">
        <v>1184</v>
      </c>
      <c r="D288" s="158" t="s">
        <v>145</v>
      </c>
      <c r="E288" s="159" t="s">
        <v>1185</v>
      </c>
      <c r="F288" s="160" t="s">
        <v>1186</v>
      </c>
      <c r="G288" s="161" t="s">
        <v>327</v>
      </c>
      <c r="H288" s="162">
        <v>835</v>
      </c>
      <c r="I288" s="163">
        <v>210</v>
      </c>
      <c r="J288" s="163">
        <f>ROUND(I288*H288,2)</f>
        <v>175350</v>
      </c>
      <c r="K288" s="160" t="s">
        <v>149</v>
      </c>
      <c r="L288" s="34"/>
      <c r="M288" s="56" t="s">
        <v>35</v>
      </c>
      <c r="N288" s="164" t="s">
        <v>50</v>
      </c>
      <c r="O288" s="165">
        <v>0.33100000000000002</v>
      </c>
      <c r="P288" s="165">
        <f>O288*H288</f>
        <v>276.38499999999999</v>
      </c>
      <c r="Q288" s="165">
        <v>0</v>
      </c>
      <c r="R288" s="165">
        <f>Q288*H288</f>
        <v>0</v>
      </c>
      <c r="S288" s="165">
        <v>0.625</v>
      </c>
      <c r="T288" s="166">
        <f>S288*H288</f>
        <v>521.875</v>
      </c>
      <c r="AR288" s="15" t="s">
        <v>162</v>
      </c>
      <c r="AT288" s="15" t="s">
        <v>145</v>
      </c>
      <c r="AU288" s="15" t="s">
        <v>157</v>
      </c>
      <c r="AY288" s="15" t="s">
        <v>142</v>
      </c>
      <c r="BE288" s="167">
        <f>IF(N288="základní",J288,0)</f>
        <v>175350</v>
      </c>
      <c r="BF288" s="167">
        <f>IF(N288="snížená",J288,0)</f>
        <v>0</v>
      </c>
      <c r="BG288" s="167">
        <f>IF(N288="zákl. přenesená",J288,0)</f>
        <v>0</v>
      </c>
      <c r="BH288" s="167">
        <f>IF(N288="sníž. přenesená",J288,0)</f>
        <v>0</v>
      </c>
      <c r="BI288" s="167">
        <f>IF(N288="nulová",J288,0)</f>
        <v>0</v>
      </c>
      <c r="BJ288" s="15" t="s">
        <v>87</v>
      </c>
      <c r="BK288" s="167">
        <f>ROUND(I288*H288,2)</f>
        <v>175350</v>
      </c>
      <c r="BL288" s="15" t="s">
        <v>162</v>
      </c>
      <c r="BM288" s="15" t="s">
        <v>1187</v>
      </c>
    </row>
    <row r="289" spans="2:65" s="11" customFormat="1" ht="11.25">
      <c r="B289" s="168"/>
      <c r="C289" s="169"/>
      <c r="D289" s="170" t="s">
        <v>155</v>
      </c>
      <c r="E289" s="171" t="s">
        <v>35</v>
      </c>
      <c r="F289" s="172" t="s">
        <v>1188</v>
      </c>
      <c r="G289" s="169"/>
      <c r="H289" s="173">
        <v>835</v>
      </c>
      <c r="I289" s="169"/>
      <c r="J289" s="169"/>
      <c r="K289" s="169"/>
      <c r="L289" s="174"/>
      <c r="M289" s="175"/>
      <c r="N289" s="176"/>
      <c r="O289" s="176"/>
      <c r="P289" s="176"/>
      <c r="Q289" s="176"/>
      <c r="R289" s="176"/>
      <c r="S289" s="176"/>
      <c r="T289" s="177"/>
      <c r="AT289" s="178" t="s">
        <v>155</v>
      </c>
      <c r="AU289" s="178" t="s">
        <v>157</v>
      </c>
      <c r="AV289" s="11" t="s">
        <v>89</v>
      </c>
      <c r="AW289" s="11" t="s">
        <v>41</v>
      </c>
      <c r="AX289" s="11" t="s">
        <v>79</v>
      </c>
      <c r="AY289" s="178" t="s">
        <v>142</v>
      </c>
    </row>
    <row r="290" spans="2:65" s="1" customFormat="1" ht="22.5" customHeight="1">
      <c r="B290" s="30"/>
      <c r="C290" s="158" t="s">
        <v>1189</v>
      </c>
      <c r="D290" s="158" t="s">
        <v>145</v>
      </c>
      <c r="E290" s="159" t="s">
        <v>1190</v>
      </c>
      <c r="F290" s="160" t="s">
        <v>1191</v>
      </c>
      <c r="G290" s="161" t="s">
        <v>327</v>
      </c>
      <c r="H290" s="162">
        <v>250</v>
      </c>
      <c r="I290" s="163">
        <v>233</v>
      </c>
      <c r="J290" s="163">
        <f>ROUND(I290*H290,2)</f>
        <v>58250</v>
      </c>
      <c r="K290" s="160" t="s">
        <v>149</v>
      </c>
      <c r="L290" s="34"/>
      <c r="M290" s="56" t="s">
        <v>35</v>
      </c>
      <c r="N290" s="164" t="s">
        <v>50</v>
      </c>
      <c r="O290" s="165">
        <v>0.36599999999999999</v>
      </c>
      <c r="P290" s="165">
        <f>O290*H290</f>
        <v>91.5</v>
      </c>
      <c r="Q290" s="165">
        <v>0</v>
      </c>
      <c r="R290" s="165">
        <f>Q290*H290</f>
        <v>0</v>
      </c>
      <c r="S290" s="165">
        <v>0.63</v>
      </c>
      <c r="T290" s="166">
        <f>S290*H290</f>
        <v>157.5</v>
      </c>
      <c r="AR290" s="15" t="s">
        <v>162</v>
      </c>
      <c r="AT290" s="15" t="s">
        <v>145</v>
      </c>
      <c r="AU290" s="15" t="s">
        <v>157</v>
      </c>
      <c r="AY290" s="15" t="s">
        <v>142</v>
      </c>
      <c r="BE290" s="167">
        <f>IF(N290="základní",J290,0)</f>
        <v>58250</v>
      </c>
      <c r="BF290" s="167">
        <f>IF(N290="snížená",J290,0)</f>
        <v>0</v>
      </c>
      <c r="BG290" s="167">
        <f>IF(N290="zákl. přenesená",J290,0)</f>
        <v>0</v>
      </c>
      <c r="BH290" s="167">
        <f>IF(N290="sníž. přenesená",J290,0)</f>
        <v>0</v>
      </c>
      <c r="BI290" s="167">
        <f>IF(N290="nulová",J290,0)</f>
        <v>0</v>
      </c>
      <c r="BJ290" s="15" t="s">
        <v>87</v>
      </c>
      <c r="BK290" s="167">
        <f>ROUND(I290*H290,2)</f>
        <v>58250</v>
      </c>
      <c r="BL290" s="15" t="s">
        <v>162</v>
      </c>
      <c r="BM290" s="15" t="s">
        <v>1192</v>
      </c>
    </row>
    <row r="291" spans="2:65" s="11" customFormat="1" ht="11.25">
      <c r="B291" s="168"/>
      <c r="C291" s="169"/>
      <c r="D291" s="170" t="s">
        <v>155</v>
      </c>
      <c r="E291" s="171" t="s">
        <v>35</v>
      </c>
      <c r="F291" s="172" t="s">
        <v>1193</v>
      </c>
      <c r="G291" s="169"/>
      <c r="H291" s="173">
        <v>250</v>
      </c>
      <c r="I291" s="169"/>
      <c r="J291" s="169"/>
      <c r="K291" s="169"/>
      <c r="L291" s="174"/>
      <c r="M291" s="175"/>
      <c r="N291" s="176"/>
      <c r="O291" s="176"/>
      <c r="P291" s="176"/>
      <c r="Q291" s="176"/>
      <c r="R291" s="176"/>
      <c r="S291" s="176"/>
      <c r="T291" s="177"/>
      <c r="AT291" s="178" t="s">
        <v>155</v>
      </c>
      <c r="AU291" s="178" t="s">
        <v>157</v>
      </c>
      <c r="AV291" s="11" t="s">
        <v>89</v>
      </c>
      <c r="AW291" s="11" t="s">
        <v>41</v>
      </c>
      <c r="AX291" s="11" t="s">
        <v>79</v>
      </c>
      <c r="AY291" s="178" t="s">
        <v>142</v>
      </c>
    </row>
    <row r="292" spans="2:65" s="1" customFormat="1" ht="22.5" customHeight="1">
      <c r="B292" s="30"/>
      <c r="C292" s="158" t="s">
        <v>1194</v>
      </c>
      <c r="D292" s="158" t="s">
        <v>145</v>
      </c>
      <c r="E292" s="159" t="s">
        <v>1195</v>
      </c>
      <c r="F292" s="160" t="s">
        <v>1196</v>
      </c>
      <c r="G292" s="161" t="s">
        <v>327</v>
      </c>
      <c r="H292" s="162">
        <v>4</v>
      </c>
      <c r="I292" s="163">
        <v>89.9</v>
      </c>
      <c r="J292" s="163">
        <f>ROUND(I292*H292,2)</f>
        <v>359.6</v>
      </c>
      <c r="K292" s="160" t="s">
        <v>149</v>
      </c>
      <c r="L292" s="34"/>
      <c r="M292" s="56" t="s">
        <v>35</v>
      </c>
      <c r="N292" s="164" t="s">
        <v>50</v>
      </c>
      <c r="O292" s="165">
        <v>2.5999999999999999E-2</v>
      </c>
      <c r="P292" s="165">
        <f>O292*H292</f>
        <v>0.104</v>
      </c>
      <c r="Q292" s="165">
        <v>4.0000000000000003E-5</v>
      </c>
      <c r="R292" s="165">
        <f>Q292*H292</f>
        <v>1.6000000000000001E-4</v>
      </c>
      <c r="S292" s="165">
        <v>0.10299999999999999</v>
      </c>
      <c r="T292" s="166">
        <f>S292*H292</f>
        <v>0.41199999999999998</v>
      </c>
      <c r="AR292" s="15" t="s">
        <v>162</v>
      </c>
      <c r="AT292" s="15" t="s">
        <v>145</v>
      </c>
      <c r="AU292" s="15" t="s">
        <v>157</v>
      </c>
      <c r="AY292" s="15" t="s">
        <v>142</v>
      </c>
      <c r="BE292" s="167">
        <f>IF(N292="základní",J292,0)</f>
        <v>359.6</v>
      </c>
      <c r="BF292" s="167">
        <f>IF(N292="snížená",J292,0)</f>
        <v>0</v>
      </c>
      <c r="BG292" s="167">
        <f>IF(N292="zákl. přenesená",J292,0)</f>
        <v>0</v>
      </c>
      <c r="BH292" s="167">
        <f>IF(N292="sníž. přenesená",J292,0)</f>
        <v>0</v>
      </c>
      <c r="BI292" s="167">
        <f>IF(N292="nulová",J292,0)</f>
        <v>0</v>
      </c>
      <c r="BJ292" s="15" t="s">
        <v>87</v>
      </c>
      <c r="BK292" s="167">
        <f>ROUND(I292*H292,2)</f>
        <v>359.6</v>
      </c>
      <c r="BL292" s="15" t="s">
        <v>162</v>
      </c>
      <c r="BM292" s="15" t="s">
        <v>1197</v>
      </c>
    </row>
    <row r="293" spans="2:65" s="11" customFormat="1" ht="11.25">
      <c r="B293" s="168"/>
      <c r="C293" s="169"/>
      <c r="D293" s="170" t="s">
        <v>155</v>
      </c>
      <c r="E293" s="171" t="s">
        <v>35</v>
      </c>
      <c r="F293" s="172" t="s">
        <v>1198</v>
      </c>
      <c r="G293" s="169"/>
      <c r="H293" s="173">
        <v>4</v>
      </c>
      <c r="I293" s="169"/>
      <c r="J293" s="169"/>
      <c r="K293" s="169"/>
      <c r="L293" s="174"/>
      <c r="M293" s="175"/>
      <c r="N293" s="176"/>
      <c r="O293" s="176"/>
      <c r="P293" s="176"/>
      <c r="Q293" s="176"/>
      <c r="R293" s="176"/>
      <c r="S293" s="176"/>
      <c r="T293" s="177"/>
      <c r="AT293" s="178" t="s">
        <v>155</v>
      </c>
      <c r="AU293" s="178" t="s">
        <v>157</v>
      </c>
      <c r="AV293" s="11" t="s">
        <v>89</v>
      </c>
      <c r="AW293" s="11" t="s">
        <v>41</v>
      </c>
      <c r="AX293" s="11" t="s">
        <v>79</v>
      </c>
      <c r="AY293" s="178" t="s">
        <v>142</v>
      </c>
    </row>
    <row r="294" spans="2:65" s="1" customFormat="1" ht="22.5" customHeight="1">
      <c r="B294" s="30"/>
      <c r="C294" s="158" t="s">
        <v>1199</v>
      </c>
      <c r="D294" s="158" t="s">
        <v>145</v>
      </c>
      <c r="E294" s="159" t="s">
        <v>1200</v>
      </c>
      <c r="F294" s="160" t="s">
        <v>1201</v>
      </c>
      <c r="G294" s="161" t="s">
        <v>327</v>
      </c>
      <c r="H294" s="162">
        <v>22</v>
      </c>
      <c r="I294" s="163">
        <v>130</v>
      </c>
      <c r="J294" s="163">
        <f>ROUND(I294*H294,2)</f>
        <v>2860</v>
      </c>
      <c r="K294" s="160" t="s">
        <v>149</v>
      </c>
      <c r="L294" s="34"/>
      <c r="M294" s="56" t="s">
        <v>35</v>
      </c>
      <c r="N294" s="164" t="s">
        <v>50</v>
      </c>
      <c r="O294" s="165">
        <v>3.4000000000000002E-2</v>
      </c>
      <c r="P294" s="165">
        <f>O294*H294</f>
        <v>0.748</v>
      </c>
      <c r="Q294" s="165">
        <v>9.0000000000000006E-5</v>
      </c>
      <c r="R294" s="165">
        <f>Q294*H294</f>
        <v>1.98E-3</v>
      </c>
      <c r="S294" s="165">
        <v>0.25600000000000001</v>
      </c>
      <c r="T294" s="166">
        <f>S294*H294</f>
        <v>5.6319999999999997</v>
      </c>
      <c r="AR294" s="15" t="s">
        <v>162</v>
      </c>
      <c r="AT294" s="15" t="s">
        <v>145</v>
      </c>
      <c r="AU294" s="15" t="s">
        <v>157</v>
      </c>
      <c r="AY294" s="15" t="s">
        <v>142</v>
      </c>
      <c r="BE294" s="167">
        <f>IF(N294="základní",J294,0)</f>
        <v>2860</v>
      </c>
      <c r="BF294" s="167">
        <f>IF(N294="snížená",J294,0)</f>
        <v>0</v>
      </c>
      <c r="BG294" s="167">
        <f>IF(N294="zákl. přenesená",J294,0)</f>
        <v>0</v>
      </c>
      <c r="BH294" s="167">
        <f>IF(N294="sníž. přenesená",J294,0)</f>
        <v>0</v>
      </c>
      <c r="BI294" s="167">
        <f>IF(N294="nulová",J294,0)</f>
        <v>0</v>
      </c>
      <c r="BJ294" s="15" t="s">
        <v>87</v>
      </c>
      <c r="BK294" s="167">
        <f>ROUND(I294*H294,2)</f>
        <v>2860</v>
      </c>
      <c r="BL294" s="15" t="s">
        <v>162</v>
      </c>
      <c r="BM294" s="15" t="s">
        <v>1202</v>
      </c>
    </row>
    <row r="295" spans="2:65" s="11" customFormat="1" ht="11.25">
      <c r="B295" s="168"/>
      <c r="C295" s="169"/>
      <c r="D295" s="170" t="s">
        <v>155</v>
      </c>
      <c r="E295" s="171" t="s">
        <v>35</v>
      </c>
      <c r="F295" s="172" t="s">
        <v>1203</v>
      </c>
      <c r="G295" s="169"/>
      <c r="H295" s="173">
        <v>22</v>
      </c>
      <c r="I295" s="169"/>
      <c r="J295" s="169"/>
      <c r="K295" s="169"/>
      <c r="L295" s="174"/>
      <c r="M295" s="175"/>
      <c r="N295" s="176"/>
      <c r="O295" s="176"/>
      <c r="P295" s="176"/>
      <c r="Q295" s="176"/>
      <c r="R295" s="176"/>
      <c r="S295" s="176"/>
      <c r="T295" s="177"/>
      <c r="AT295" s="178" t="s">
        <v>155</v>
      </c>
      <c r="AU295" s="178" t="s">
        <v>157</v>
      </c>
      <c r="AV295" s="11" t="s">
        <v>89</v>
      </c>
      <c r="AW295" s="11" t="s">
        <v>41</v>
      </c>
      <c r="AX295" s="11" t="s">
        <v>79</v>
      </c>
      <c r="AY295" s="178" t="s">
        <v>142</v>
      </c>
    </row>
    <row r="296" spans="2:65" s="1" customFormat="1" ht="22.5" customHeight="1">
      <c r="B296" s="30"/>
      <c r="C296" s="158" t="s">
        <v>1204</v>
      </c>
      <c r="D296" s="158" t="s">
        <v>145</v>
      </c>
      <c r="E296" s="159" t="s">
        <v>1205</v>
      </c>
      <c r="F296" s="160" t="s">
        <v>1206</v>
      </c>
      <c r="G296" s="161" t="s">
        <v>327</v>
      </c>
      <c r="H296" s="162">
        <v>26</v>
      </c>
      <c r="I296" s="163">
        <v>6.23</v>
      </c>
      <c r="J296" s="163">
        <f>ROUND(I296*H296,2)</f>
        <v>161.97999999999999</v>
      </c>
      <c r="K296" s="160" t="s">
        <v>149</v>
      </c>
      <c r="L296" s="34"/>
      <c r="M296" s="56" t="s">
        <v>35</v>
      </c>
      <c r="N296" s="164" t="s">
        <v>50</v>
      </c>
      <c r="O296" s="165">
        <v>2.1999999999999999E-2</v>
      </c>
      <c r="P296" s="165">
        <f>O296*H296</f>
        <v>0.57199999999999995</v>
      </c>
      <c r="Q296" s="165">
        <v>0</v>
      </c>
      <c r="R296" s="165">
        <f>Q296*H296</f>
        <v>0</v>
      </c>
      <c r="S296" s="165">
        <v>0.02</v>
      </c>
      <c r="T296" s="166">
        <f>S296*H296</f>
        <v>0.52</v>
      </c>
      <c r="AR296" s="15" t="s">
        <v>162</v>
      </c>
      <c r="AT296" s="15" t="s">
        <v>145</v>
      </c>
      <c r="AU296" s="15" t="s">
        <v>157</v>
      </c>
      <c r="AY296" s="15" t="s">
        <v>142</v>
      </c>
      <c r="BE296" s="167">
        <f>IF(N296="základní",J296,0)</f>
        <v>161.97999999999999</v>
      </c>
      <c r="BF296" s="167">
        <f>IF(N296="snížená",J296,0)</f>
        <v>0</v>
      </c>
      <c r="BG296" s="167">
        <f>IF(N296="zákl. přenesená",J296,0)</f>
        <v>0</v>
      </c>
      <c r="BH296" s="167">
        <f>IF(N296="sníž. přenesená",J296,0)</f>
        <v>0</v>
      </c>
      <c r="BI296" s="167">
        <f>IF(N296="nulová",J296,0)</f>
        <v>0</v>
      </c>
      <c r="BJ296" s="15" t="s">
        <v>87</v>
      </c>
      <c r="BK296" s="167">
        <f>ROUND(I296*H296,2)</f>
        <v>161.97999999999999</v>
      </c>
      <c r="BL296" s="15" t="s">
        <v>162</v>
      </c>
      <c r="BM296" s="15" t="s">
        <v>1207</v>
      </c>
    </row>
    <row r="297" spans="2:65" s="11" customFormat="1" ht="11.25">
      <c r="B297" s="168"/>
      <c r="C297" s="169"/>
      <c r="D297" s="170" t="s">
        <v>155</v>
      </c>
      <c r="E297" s="171" t="s">
        <v>35</v>
      </c>
      <c r="F297" s="172" t="s">
        <v>1208</v>
      </c>
      <c r="G297" s="169"/>
      <c r="H297" s="173">
        <v>26</v>
      </c>
      <c r="I297" s="169"/>
      <c r="J297" s="169"/>
      <c r="K297" s="169"/>
      <c r="L297" s="174"/>
      <c r="M297" s="175"/>
      <c r="N297" s="176"/>
      <c r="O297" s="176"/>
      <c r="P297" s="176"/>
      <c r="Q297" s="176"/>
      <c r="R297" s="176"/>
      <c r="S297" s="176"/>
      <c r="T297" s="177"/>
      <c r="AT297" s="178" t="s">
        <v>155</v>
      </c>
      <c r="AU297" s="178" t="s">
        <v>157</v>
      </c>
      <c r="AV297" s="11" t="s">
        <v>89</v>
      </c>
      <c r="AW297" s="11" t="s">
        <v>41</v>
      </c>
      <c r="AX297" s="11" t="s">
        <v>79</v>
      </c>
      <c r="AY297" s="178" t="s">
        <v>142</v>
      </c>
    </row>
    <row r="298" spans="2:65" s="1" customFormat="1" ht="22.5" customHeight="1">
      <c r="B298" s="30"/>
      <c r="C298" s="158" t="s">
        <v>1209</v>
      </c>
      <c r="D298" s="158" t="s">
        <v>145</v>
      </c>
      <c r="E298" s="159" t="s">
        <v>1210</v>
      </c>
      <c r="F298" s="160" t="s">
        <v>1211</v>
      </c>
      <c r="G298" s="161" t="s">
        <v>227</v>
      </c>
      <c r="H298" s="162">
        <v>124</v>
      </c>
      <c r="I298" s="163">
        <v>57.6</v>
      </c>
      <c r="J298" s="163">
        <f>ROUND(I298*H298,2)</f>
        <v>7142.4</v>
      </c>
      <c r="K298" s="160" t="s">
        <v>149</v>
      </c>
      <c r="L298" s="34"/>
      <c r="M298" s="56" t="s">
        <v>35</v>
      </c>
      <c r="N298" s="164" t="s">
        <v>50</v>
      </c>
      <c r="O298" s="165">
        <v>0.13300000000000001</v>
      </c>
      <c r="P298" s="165">
        <f>O298*H298</f>
        <v>16.492000000000001</v>
      </c>
      <c r="Q298" s="165">
        <v>0</v>
      </c>
      <c r="R298" s="165">
        <f>Q298*H298</f>
        <v>0</v>
      </c>
      <c r="S298" s="165">
        <v>0.20499999999999999</v>
      </c>
      <c r="T298" s="166">
        <f>S298*H298</f>
        <v>25.419999999999998</v>
      </c>
      <c r="AR298" s="15" t="s">
        <v>162</v>
      </c>
      <c r="AT298" s="15" t="s">
        <v>145</v>
      </c>
      <c r="AU298" s="15" t="s">
        <v>157</v>
      </c>
      <c r="AY298" s="15" t="s">
        <v>142</v>
      </c>
      <c r="BE298" s="167">
        <f>IF(N298="základní",J298,0)</f>
        <v>7142.4</v>
      </c>
      <c r="BF298" s="167">
        <f>IF(N298="snížená",J298,0)</f>
        <v>0</v>
      </c>
      <c r="BG298" s="167">
        <f>IF(N298="zákl. přenesená",J298,0)</f>
        <v>0</v>
      </c>
      <c r="BH298" s="167">
        <f>IF(N298="sníž. přenesená",J298,0)</f>
        <v>0</v>
      </c>
      <c r="BI298" s="167">
        <f>IF(N298="nulová",J298,0)</f>
        <v>0</v>
      </c>
      <c r="BJ298" s="15" t="s">
        <v>87</v>
      </c>
      <c r="BK298" s="167">
        <f>ROUND(I298*H298,2)</f>
        <v>7142.4</v>
      </c>
      <c r="BL298" s="15" t="s">
        <v>162</v>
      </c>
      <c r="BM298" s="15" t="s">
        <v>1212</v>
      </c>
    </row>
    <row r="299" spans="2:65" s="11" customFormat="1" ht="11.25">
      <c r="B299" s="168"/>
      <c r="C299" s="169"/>
      <c r="D299" s="170" t="s">
        <v>155</v>
      </c>
      <c r="E299" s="171" t="s">
        <v>35</v>
      </c>
      <c r="F299" s="172" t="s">
        <v>1213</v>
      </c>
      <c r="G299" s="169"/>
      <c r="H299" s="173">
        <v>124</v>
      </c>
      <c r="I299" s="169"/>
      <c r="J299" s="169"/>
      <c r="K299" s="169"/>
      <c r="L299" s="174"/>
      <c r="M299" s="175"/>
      <c r="N299" s="176"/>
      <c r="O299" s="176"/>
      <c r="P299" s="176"/>
      <c r="Q299" s="176"/>
      <c r="R299" s="176"/>
      <c r="S299" s="176"/>
      <c r="T299" s="177"/>
      <c r="AT299" s="178" t="s">
        <v>155</v>
      </c>
      <c r="AU299" s="178" t="s">
        <v>157</v>
      </c>
      <c r="AV299" s="11" t="s">
        <v>89</v>
      </c>
      <c r="AW299" s="11" t="s">
        <v>41</v>
      </c>
      <c r="AX299" s="11" t="s">
        <v>79</v>
      </c>
      <c r="AY299" s="178" t="s">
        <v>142</v>
      </c>
    </row>
    <row r="300" spans="2:65" s="1" customFormat="1" ht="16.5" customHeight="1">
      <c r="B300" s="30"/>
      <c r="C300" s="158" t="s">
        <v>1214</v>
      </c>
      <c r="D300" s="158" t="s">
        <v>145</v>
      </c>
      <c r="E300" s="159" t="s">
        <v>1215</v>
      </c>
      <c r="F300" s="160" t="s">
        <v>1216</v>
      </c>
      <c r="G300" s="161" t="s">
        <v>314</v>
      </c>
      <c r="H300" s="162">
        <v>0.375</v>
      </c>
      <c r="I300" s="163">
        <v>1410</v>
      </c>
      <c r="J300" s="163">
        <f>ROUND(I300*H300,2)</f>
        <v>528.75</v>
      </c>
      <c r="K300" s="160" t="s">
        <v>149</v>
      </c>
      <c r="L300" s="34"/>
      <c r="M300" s="56" t="s">
        <v>35</v>
      </c>
      <c r="N300" s="164" t="s">
        <v>50</v>
      </c>
      <c r="O300" s="165">
        <v>4.9980000000000002</v>
      </c>
      <c r="P300" s="165">
        <f>O300*H300</f>
        <v>1.87425</v>
      </c>
      <c r="Q300" s="165">
        <v>0</v>
      </c>
      <c r="R300" s="165">
        <f>Q300*H300</f>
        <v>0</v>
      </c>
      <c r="S300" s="165">
        <v>1</v>
      </c>
      <c r="T300" s="166">
        <f>S300*H300</f>
        <v>0.375</v>
      </c>
      <c r="AR300" s="15" t="s">
        <v>162</v>
      </c>
      <c r="AT300" s="15" t="s">
        <v>145</v>
      </c>
      <c r="AU300" s="15" t="s">
        <v>157</v>
      </c>
      <c r="AY300" s="15" t="s">
        <v>142</v>
      </c>
      <c r="BE300" s="167">
        <f>IF(N300="základní",J300,0)</f>
        <v>528.75</v>
      </c>
      <c r="BF300" s="167">
        <f>IF(N300="snížená",J300,0)</f>
        <v>0</v>
      </c>
      <c r="BG300" s="167">
        <f>IF(N300="zákl. přenesená",J300,0)</f>
        <v>0</v>
      </c>
      <c r="BH300" s="167">
        <f>IF(N300="sníž. přenesená",J300,0)</f>
        <v>0</v>
      </c>
      <c r="BI300" s="167">
        <f>IF(N300="nulová",J300,0)</f>
        <v>0</v>
      </c>
      <c r="BJ300" s="15" t="s">
        <v>87</v>
      </c>
      <c r="BK300" s="167">
        <f>ROUND(I300*H300,2)</f>
        <v>528.75</v>
      </c>
      <c r="BL300" s="15" t="s">
        <v>162</v>
      </c>
      <c r="BM300" s="15" t="s">
        <v>1217</v>
      </c>
    </row>
    <row r="301" spans="2:65" s="11" customFormat="1" ht="11.25">
      <c r="B301" s="168"/>
      <c r="C301" s="169"/>
      <c r="D301" s="170" t="s">
        <v>155</v>
      </c>
      <c r="E301" s="171" t="s">
        <v>35</v>
      </c>
      <c r="F301" s="172" t="s">
        <v>1218</v>
      </c>
      <c r="G301" s="169"/>
      <c r="H301" s="173">
        <v>0.375</v>
      </c>
      <c r="I301" s="169"/>
      <c r="J301" s="169"/>
      <c r="K301" s="169"/>
      <c r="L301" s="174"/>
      <c r="M301" s="175"/>
      <c r="N301" s="176"/>
      <c r="O301" s="176"/>
      <c r="P301" s="176"/>
      <c r="Q301" s="176"/>
      <c r="R301" s="176"/>
      <c r="S301" s="176"/>
      <c r="T301" s="177"/>
      <c r="AT301" s="178" t="s">
        <v>155</v>
      </c>
      <c r="AU301" s="178" t="s">
        <v>157</v>
      </c>
      <c r="AV301" s="11" t="s">
        <v>89</v>
      </c>
      <c r="AW301" s="11" t="s">
        <v>41</v>
      </c>
      <c r="AX301" s="11" t="s">
        <v>79</v>
      </c>
      <c r="AY301" s="178" t="s">
        <v>142</v>
      </c>
    </row>
    <row r="302" spans="2:65" s="1" customFormat="1" ht="16.5" customHeight="1">
      <c r="B302" s="30"/>
      <c r="C302" s="158" t="s">
        <v>1219</v>
      </c>
      <c r="D302" s="158" t="s">
        <v>145</v>
      </c>
      <c r="E302" s="159" t="s">
        <v>1220</v>
      </c>
      <c r="F302" s="160" t="s">
        <v>1221</v>
      </c>
      <c r="G302" s="161" t="s">
        <v>327</v>
      </c>
      <c r="H302" s="162">
        <v>8.8000000000000007</v>
      </c>
      <c r="I302" s="163">
        <v>66.400000000000006</v>
      </c>
      <c r="J302" s="163">
        <f>ROUND(I302*H302,2)</f>
        <v>584.32000000000005</v>
      </c>
      <c r="K302" s="160" t="s">
        <v>149</v>
      </c>
      <c r="L302" s="34"/>
      <c r="M302" s="56" t="s">
        <v>35</v>
      </c>
      <c r="N302" s="164" t="s">
        <v>50</v>
      </c>
      <c r="O302" s="165">
        <v>0.17</v>
      </c>
      <c r="P302" s="165">
        <f>O302*H302</f>
        <v>1.4960000000000002</v>
      </c>
      <c r="Q302" s="165">
        <v>0</v>
      </c>
      <c r="R302" s="165">
        <f>Q302*H302</f>
        <v>0</v>
      </c>
      <c r="S302" s="165">
        <v>8.9999999999999993E-3</v>
      </c>
      <c r="T302" s="166">
        <f>S302*H302</f>
        <v>7.9200000000000007E-2</v>
      </c>
      <c r="AR302" s="15" t="s">
        <v>162</v>
      </c>
      <c r="AT302" s="15" t="s">
        <v>145</v>
      </c>
      <c r="AU302" s="15" t="s">
        <v>157</v>
      </c>
      <c r="AY302" s="15" t="s">
        <v>142</v>
      </c>
      <c r="BE302" s="167">
        <f>IF(N302="základní",J302,0)</f>
        <v>584.32000000000005</v>
      </c>
      <c r="BF302" s="167">
        <f>IF(N302="snížená",J302,0)</f>
        <v>0</v>
      </c>
      <c r="BG302" s="167">
        <f>IF(N302="zákl. přenesená",J302,0)</f>
        <v>0</v>
      </c>
      <c r="BH302" s="167">
        <f>IF(N302="sníž. přenesená",J302,0)</f>
        <v>0</v>
      </c>
      <c r="BI302" s="167">
        <f>IF(N302="nulová",J302,0)</f>
        <v>0</v>
      </c>
      <c r="BJ302" s="15" t="s">
        <v>87</v>
      </c>
      <c r="BK302" s="167">
        <f>ROUND(I302*H302,2)</f>
        <v>584.32000000000005</v>
      </c>
      <c r="BL302" s="15" t="s">
        <v>162</v>
      </c>
      <c r="BM302" s="15" t="s">
        <v>1222</v>
      </c>
    </row>
    <row r="303" spans="2:65" s="11" customFormat="1" ht="11.25">
      <c r="B303" s="168"/>
      <c r="C303" s="169"/>
      <c r="D303" s="170" t="s">
        <v>155</v>
      </c>
      <c r="E303" s="171" t="s">
        <v>1223</v>
      </c>
      <c r="F303" s="172" t="s">
        <v>1224</v>
      </c>
      <c r="G303" s="169"/>
      <c r="H303" s="173">
        <v>8.8000000000000007</v>
      </c>
      <c r="I303" s="169"/>
      <c r="J303" s="169"/>
      <c r="K303" s="169"/>
      <c r="L303" s="174"/>
      <c r="M303" s="175"/>
      <c r="N303" s="176"/>
      <c r="O303" s="176"/>
      <c r="P303" s="176"/>
      <c r="Q303" s="176"/>
      <c r="R303" s="176"/>
      <c r="S303" s="176"/>
      <c r="T303" s="177"/>
      <c r="AT303" s="178" t="s">
        <v>155</v>
      </c>
      <c r="AU303" s="178" t="s">
        <v>157</v>
      </c>
      <c r="AV303" s="11" t="s">
        <v>89</v>
      </c>
      <c r="AW303" s="11" t="s">
        <v>41</v>
      </c>
      <c r="AX303" s="11" t="s">
        <v>79</v>
      </c>
      <c r="AY303" s="178" t="s">
        <v>142</v>
      </c>
    </row>
    <row r="304" spans="2:65" s="1" customFormat="1" ht="16.5" customHeight="1">
      <c r="B304" s="30"/>
      <c r="C304" s="158" t="s">
        <v>1225</v>
      </c>
      <c r="D304" s="158" t="s">
        <v>145</v>
      </c>
      <c r="E304" s="159" t="s">
        <v>1226</v>
      </c>
      <c r="F304" s="160" t="s">
        <v>1227</v>
      </c>
      <c r="G304" s="161" t="s">
        <v>327</v>
      </c>
      <c r="H304" s="162">
        <v>5.6</v>
      </c>
      <c r="I304" s="163">
        <v>93</v>
      </c>
      <c r="J304" s="163">
        <f>ROUND(I304*H304,2)</f>
        <v>520.79999999999995</v>
      </c>
      <c r="K304" s="160" t="s">
        <v>149</v>
      </c>
      <c r="L304" s="34"/>
      <c r="M304" s="56" t="s">
        <v>35</v>
      </c>
      <c r="N304" s="164" t="s">
        <v>50</v>
      </c>
      <c r="O304" s="165">
        <v>0.23799999999999999</v>
      </c>
      <c r="P304" s="165">
        <f>O304*H304</f>
        <v>1.3327999999999998</v>
      </c>
      <c r="Q304" s="165">
        <v>0</v>
      </c>
      <c r="R304" s="165">
        <f>Q304*H304</f>
        <v>0</v>
      </c>
      <c r="S304" s="165">
        <v>7.0000000000000001E-3</v>
      </c>
      <c r="T304" s="166">
        <f>S304*H304</f>
        <v>3.9199999999999999E-2</v>
      </c>
      <c r="AR304" s="15" t="s">
        <v>162</v>
      </c>
      <c r="AT304" s="15" t="s">
        <v>145</v>
      </c>
      <c r="AU304" s="15" t="s">
        <v>157</v>
      </c>
      <c r="AY304" s="15" t="s">
        <v>142</v>
      </c>
      <c r="BE304" s="167">
        <f>IF(N304="základní",J304,0)</f>
        <v>520.79999999999995</v>
      </c>
      <c r="BF304" s="167">
        <f>IF(N304="snížená",J304,0)</f>
        <v>0</v>
      </c>
      <c r="BG304" s="167">
        <f>IF(N304="zákl. přenesená",J304,0)</f>
        <v>0</v>
      </c>
      <c r="BH304" s="167">
        <f>IF(N304="sníž. přenesená",J304,0)</f>
        <v>0</v>
      </c>
      <c r="BI304" s="167">
        <f>IF(N304="nulová",J304,0)</f>
        <v>0</v>
      </c>
      <c r="BJ304" s="15" t="s">
        <v>87</v>
      </c>
      <c r="BK304" s="167">
        <f>ROUND(I304*H304,2)</f>
        <v>520.79999999999995</v>
      </c>
      <c r="BL304" s="15" t="s">
        <v>162</v>
      </c>
      <c r="BM304" s="15" t="s">
        <v>1228</v>
      </c>
    </row>
    <row r="305" spans="2:65" s="11" customFormat="1" ht="11.25">
      <c r="B305" s="168"/>
      <c r="C305" s="169"/>
      <c r="D305" s="170" t="s">
        <v>155</v>
      </c>
      <c r="E305" s="171" t="s">
        <v>35</v>
      </c>
      <c r="F305" s="172" t="s">
        <v>1229</v>
      </c>
      <c r="G305" s="169"/>
      <c r="H305" s="173">
        <v>5.6</v>
      </c>
      <c r="I305" s="169"/>
      <c r="J305" s="169"/>
      <c r="K305" s="169"/>
      <c r="L305" s="174"/>
      <c r="M305" s="175"/>
      <c r="N305" s="176"/>
      <c r="O305" s="176"/>
      <c r="P305" s="176"/>
      <c r="Q305" s="176"/>
      <c r="R305" s="176"/>
      <c r="S305" s="176"/>
      <c r="T305" s="177"/>
      <c r="AT305" s="178" t="s">
        <v>155</v>
      </c>
      <c r="AU305" s="178" t="s">
        <v>157</v>
      </c>
      <c r="AV305" s="11" t="s">
        <v>89</v>
      </c>
      <c r="AW305" s="11" t="s">
        <v>41</v>
      </c>
      <c r="AX305" s="11" t="s">
        <v>79</v>
      </c>
      <c r="AY305" s="178" t="s">
        <v>142</v>
      </c>
    </row>
    <row r="306" spans="2:65" s="1" customFormat="1" ht="16.5" customHeight="1">
      <c r="B306" s="30"/>
      <c r="C306" s="158" t="s">
        <v>1230</v>
      </c>
      <c r="D306" s="158" t="s">
        <v>145</v>
      </c>
      <c r="E306" s="159" t="s">
        <v>1231</v>
      </c>
      <c r="F306" s="160" t="s">
        <v>1232</v>
      </c>
      <c r="G306" s="161" t="s">
        <v>972</v>
      </c>
      <c r="H306" s="162">
        <v>141.19999999999999</v>
      </c>
      <c r="I306" s="163">
        <v>22.3</v>
      </c>
      <c r="J306" s="163">
        <f>ROUND(I306*H306,2)</f>
        <v>3148.76</v>
      </c>
      <c r="K306" s="160" t="s">
        <v>149</v>
      </c>
      <c r="L306" s="34"/>
      <c r="M306" s="56" t="s">
        <v>35</v>
      </c>
      <c r="N306" s="164" t="s">
        <v>50</v>
      </c>
      <c r="O306" s="165">
        <v>5.7000000000000002E-2</v>
      </c>
      <c r="P306" s="165">
        <f>O306*H306</f>
        <v>8.0483999999999991</v>
      </c>
      <c r="Q306" s="165">
        <v>0</v>
      </c>
      <c r="R306" s="165">
        <f>Q306*H306</f>
        <v>0</v>
      </c>
      <c r="S306" s="165">
        <v>1E-3</v>
      </c>
      <c r="T306" s="166">
        <f>S306*H306</f>
        <v>0.14119999999999999</v>
      </c>
      <c r="AR306" s="15" t="s">
        <v>162</v>
      </c>
      <c r="AT306" s="15" t="s">
        <v>145</v>
      </c>
      <c r="AU306" s="15" t="s">
        <v>157</v>
      </c>
      <c r="AY306" s="15" t="s">
        <v>142</v>
      </c>
      <c r="BE306" s="167">
        <f>IF(N306="základní",J306,0)</f>
        <v>3148.76</v>
      </c>
      <c r="BF306" s="167">
        <f>IF(N306="snížená",J306,0)</f>
        <v>0</v>
      </c>
      <c r="BG306" s="167">
        <f>IF(N306="zákl. přenesená",J306,0)</f>
        <v>0</v>
      </c>
      <c r="BH306" s="167">
        <f>IF(N306="sníž. přenesená",J306,0)</f>
        <v>0</v>
      </c>
      <c r="BI306" s="167">
        <f>IF(N306="nulová",J306,0)</f>
        <v>0</v>
      </c>
      <c r="BJ306" s="15" t="s">
        <v>87</v>
      </c>
      <c r="BK306" s="167">
        <f>ROUND(I306*H306,2)</f>
        <v>3148.76</v>
      </c>
      <c r="BL306" s="15" t="s">
        <v>162</v>
      </c>
      <c r="BM306" s="15" t="s">
        <v>1233</v>
      </c>
    </row>
    <row r="307" spans="2:65" s="11" customFormat="1" ht="11.25">
      <c r="B307" s="168"/>
      <c r="C307" s="169"/>
      <c r="D307" s="170" t="s">
        <v>155</v>
      </c>
      <c r="E307" s="171" t="s">
        <v>1234</v>
      </c>
      <c r="F307" s="172" t="s">
        <v>1235</v>
      </c>
      <c r="G307" s="169"/>
      <c r="H307" s="173">
        <v>141.19999999999999</v>
      </c>
      <c r="I307" s="169"/>
      <c r="J307" s="169"/>
      <c r="K307" s="169"/>
      <c r="L307" s="174"/>
      <c r="M307" s="175"/>
      <c r="N307" s="176"/>
      <c r="O307" s="176"/>
      <c r="P307" s="176"/>
      <c r="Q307" s="176"/>
      <c r="R307" s="176"/>
      <c r="S307" s="176"/>
      <c r="T307" s="177"/>
      <c r="AT307" s="178" t="s">
        <v>155</v>
      </c>
      <c r="AU307" s="178" t="s">
        <v>157</v>
      </c>
      <c r="AV307" s="11" t="s">
        <v>89</v>
      </c>
      <c r="AW307" s="11" t="s">
        <v>41</v>
      </c>
      <c r="AX307" s="11" t="s">
        <v>79</v>
      </c>
      <c r="AY307" s="178" t="s">
        <v>142</v>
      </c>
    </row>
    <row r="308" spans="2:65" s="10" customFormat="1" ht="22.9" customHeight="1">
      <c r="B308" s="143"/>
      <c r="C308" s="144"/>
      <c r="D308" s="145" t="s">
        <v>78</v>
      </c>
      <c r="E308" s="156" t="s">
        <v>623</v>
      </c>
      <c r="F308" s="156" t="s">
        <v>624</v>
      </c>
      <c r="G308" s="144"/>
      <c r="H308" s="144"/>
      <c r="I308" s="144"/>
      <c r="J308" s="157">
        <f>BK308</f>
        <v>431742.28</v>
      </c>
      <c r="K308" s="144"/>
      <c r="L308" s="148"/>
      <c r="M308" s="149"/>
      <c r="N308" s="150"/>
      <c r="O308" s="150"/>
      <c r="P308" s="151">
        <f>SUM(P309:P322)</f>
        <v>295.99455899999998</v>
      </c>
      <c r="Q308" s="150"/>
      <c r="R308" s="151">
        <f>SUM(R309:R322)</f>
        <v>0</v>
      </c>
      <c r="S308" s="150"/>
      <c r="T308" s="152">
        <f>SUM(T309:T322)</f>
        <v>0</v>
      </c>
      <c r="AR308" s="153" t="s">
        <v>87</v>
      </c>
      <c r="AT308" s="154" t="s">
        <v>78</v>
      </c>
      <c r="AU308" s="154" t="s">
        <v>87</v>
      </c>
      <c r="AY308" s="153" t="s">
        <v>142</v>
      </c>
      <c r="BK308" s="155">
        <f>SUM(BK309:BK322)</f>
        <v>431742.28</v>
      </c>
    </row>
    <row r="309" spans="2:65" s="1" customFormat="1" ht="22.5" customHeight="1">
      <c r="B309" s="30"/>
      <c r="C309" s="158" t="s">
        <v>1236</v>
      </c>
      <c r="D309" s="158" t="s">
        <v>145</v>
      </c>
      <c r="E309" s="159" t="s">
        <v>1237</v>
      </c>
      <c r="F309" s="160" t="s">
        <v>1238</v>
      </c>
      <c r="G309" s="161" t="s">
        <v>346</v>
      </c>
      <c r="H309" s="162">
        <v>1.61</v>
      </c>
      <c r="I309" s="163">
        <v>500</v>
      </c>
      <c r="J309" s="163">
        <f>ROUND(I309*H309,2)</f>
        <v>805</v>
      </c>
      <c r="K309" s="160" t="s">
        <v>149</v>
      </c>
      <c r="L309" s="34"/>
      <c r="M309" s="56" t="s">
        <v>35</v>
      </c>
      <c r="N309" s="164" t="s">
        <v>50</v>
      </c>
      <c r="O309" s="165">
        <v>0</v>
      </c>
      <c r="P309" s="165">
        <f>O309*H309</f>
        <v>0</v>
      </c>
      <c r="Q309" s="165">
        <v>0</v>
      </c>
      <c r="R309" s="165">
        <f>Q309*H309</f>
        <v>0</v>
      </c>
      <c r="S309" s="165">
        <v>0</v>
      </c>
      <c r="T309" s="166">
        <f>S309*H309</f>
        <v>0</v>
      </c>
      <c r="AR309" s="15" t="s">
        <v>162</v>
      </c>
      <c r="AT309" s="15" t="s">
        <v>145</v>
      </c>
      <c r="AU309" s="15" t="s">
        <v>89</v>
      </c>
      <c r="AY309" s="15" t="s">
        <v>142</v>
      </c>
      <c r="BE309" s="167">
        <f>IF(N309="základní",J309,0)</f>
        <v>805</v>
      </c>
      <c r="BF309" s="167">
        <f>IF(N309="snížená",J309,0)</f>
        <v>0</v>
      </c>
      <c r="BG309" s="167">
        <f>IF(N309="zákl. přenesená",J309,0)</f>
        <v>0</v>
      </c>
      <c r="BH309" s="167">
        <f>IF(N309="sníž. přenesená",J309,0)</f>
        <v>0</v>
      </c>
      <c r="BI309" s="167">
        <f>IF(N309="nulová",J309,0)</f>
        <v>0</v>
      </c>
      <c r="BJ309" s="15" t="s">
        <v>87</v>
      </c>
      <c r="BK309" s="167">
        <f>ROUND(I309*H309,2)</f>
        <v>805</v>
      </c>
      <c r="BL309" s="15" t="s">
        <v>162</v>
      </c>
      <c r="BM309" s="15" t="s">
        <v>1239</v>
      </c>
    </row>
    <row r="310" spans="2:65" s="11" customFormat="1" ht="11.25">
      <c r="B310" s="168"/>
      <c r="C310" s="169"/>
      <c r="D310" s="170" t="s">
        <v>155</v>
      </c>
      <c r="E310" s="171" t="s">
        <v>35</v>
      </c>
      <c r="F310" s="172" t="s">
        <v>1240</v>
      </c>
      <c r="G310" s="169"/>
      <c r="H310" s="173">
        <v>1.61</v>
      </c>
      <c r="I310" s="169"/>
      <c r="J310" s="169"/>
      <c r="K310" s="169"/>
      <c r="L310" s="174"/>
      <c r="M310" s="175"/>
      <c r="N310" s="176"/>
      <c r="O310" s="176"/>
      <c r="P310" s="176"/>
      <c r="Q310" s="176"/>
      <c r="R310" s="176"/>
      <c r="S310" s="176"/>
      <c r="T310" s="177"/>
      <c r="AT310" s="178" t="s">
        <v>155</v>
      </c>
      <c r="AU310" s="178" t="s">
        <v>89</v>
      </c>
      <c r="AV310" s="11" t="s">
        <v>89</v>
      </c>
      <c r="AW310" s="11" t="s">
        <v>41</v>
      </c>
      <c r="AX310" s="11" t="s">
        <v>79</v>
      </c>
      <c r="AY310" s="178" t="s">
        <v>142</v>
      </c>
    </row>
    <row r="311" spans="2:65" s="1" customFormat="1" ht="22.5" customHeight="1">
      <c r="B311" s="30"/>
      <c r="C311" s="158" t="s">
        <v>1241</v>
      </c>
      <c r="D311" s="158" t="s">
        <v>145</v>
      </c>
      <c r="E311" s="159" t="s">
        <v>1242</v>
      </c>
      <c r="F311" s="160" t="s">
        <v>1243</v>
      </c>
      <c r="G311" s="161" t="s">
        <v>346</v>
      </c>
      <c r="H311" s="162">
        <v>157.5</v>
      </c>
      <c r="I311" s="163">
        <v>650</v>
      </c>
      <c r="J311" s="163">
        <f>ROUND(I311*H311,2)</f>
        <v>102375</v>
      </c>
      <c r="K311" s="160" t="s">
        <v>149</v>
      </c>
      <c r="L311" s="34"/>
      <c r="M311" s="56" t="s">
        <v>35</v>
      </c>
      <c r="N311" s="164" t="s">
        <v>50</v>
      </c>
      <c r="O311" s="165">
        <v>0</v>
      </c>
      <c r="P311" s="165">
        <f>O311*H311</f>
        <v>0</v>
      </c>
      <c r="Q311" s="165">
        <v>0</v>
      </c>
      <c r="R311" s="165">
        <f>Q311*H311</f>
        <v>0</v>
      </c>
      <c r="S311" s="165">
        <v>0</v>
      </c>
      <c r="T311" s="166">
        <f>S311*H311</f>
        <v>0</v>
      </c>
      <c r="AR311" s="15" t="s">
        <v>162</v>
      </c>
      <c r="AT311" s="15" t="s">
        <v>145</v>
      </c>
      <c r="AU311" s="15" t="s">
        <v>89</v>
      </c>
      <c r="AY311" s="15" t="s">
        <v>142</v>
      </c>
      <c r="BE311" s="167">
        <f>IF(N311="základní",J311,0)</f>
        <v>102375</v>
      </c>
      <c r="BF311" s="167">
        <f>IF(N311="snížená",J311,0)</f>
        <v>0</v>
      </c>
      <c r="BG311" s="167">
        <f>IF(N311="zákl. přenesená",J311,0)</f>
        <v>0</v>
      </c>
      <c r="BH311" s="167">
        <f>IF(N311="sníž. přenesená",J311,0)</f>
        <v>0</v>
      </c>
      <c r="BI311" s="167">
        <f>IF(N311="nulová",J311,0)</f>
        <v>0</v>
      </c>
      <c r="BJ311" s="15" t="s">
        <v>87</v>
      </c>
      <c r="BK311" s="167">
        <f>ROUND(I311*H311,2)</f>
        <v>102375</v>
      </c>
      <c r="BL311" s="15" t="s">
        <v>162</v>
      </c>
      <c r="BM311" s="15" t="s">
        <v>1244</v>
      </c>
    </row>
    <row r="312" spans="2:65" s="11" customFormat="1" ht="11.25">
      <c r="B312" s="168"/>
      <c r="C312" s="169"/>
      <c r="D312" s="170" t="s">
        <v>155</v>
      </c>
      <c r="E312" s="171" t="s">
        <v>35</v>
      </c>
      <c r="F312" s="172" t="s">
        <v>1245</v>
      </c>
      <c r="G312" s="169"/>
      <c r="H312" s="173">
        <v>157.5</v>
      </c>
      <c r="I312" s="169"/>
      <c r="J312" s="169"/>
      <c r="K312" s="169"/>
      <c r="L312" s="174"/>
      <c r="M312" s="175"/>
      <c r="N312" s="176"/>
      <c r="O312" s="176"/>
      <c r="P312" s="176"/>
      <c r="Q312" s="176"/>
      <c r="R312" s="176"/>
      <c r="S312" s="176"/>
      <c r="T312" s="177"/>
      <c r="AT312" s="178" t="s">
        <v>155</v>
      </c>
      <c r="AU312" s="178" t="s">
        <v>89</v>
      </c>
      <c r="AV312" s="11" t="s">
        <v>89</v>
      </c>
      <c r="AW312" s="11" t="s">
        <v>41</v>
      </c>
      <c r="AX312" s="11" t="s">
        <v>79</v>
      </c>
      <c r="AY312" s="178" t="s">
        <v>142</v>
      </c>
    </row>
    <row r="313" spans="2:65" s="1" customFormat="1" ht="22.5" customHeight="1">
      <c r="B313" s="30"/>
      <c r="C313" s="158" t="s">
        <v>1246</v>
      </c>
      <c r="D313" s="158" t="s">
        <v>145</v>
      </c>
      <c r="E313" s="159" t="s">
        <v>1247</v>
      </c>
      <c r="F313" s="160" t="s">
        <v>1248</v>
      </c>
      <c r="G313" s="161" t="s">
        <v>346</v>
      </c>
      <c r="H313" s="162">
        <v>34.268000000000001</v>
      </c>
      <c r="I313" s="163">
        <v>200</v>
      </c>
      <c r="J313" s="163">
        <f>ROUND(I313*H313,2)</f>
        <v>6853.6</v>
      </c>
      <c r="K313" s="160" t="s">
        <v>149</v>
      </c>
      <c r="L313" s="34"/>
      <c r="M313" s="56" t="s">
        <v>35</v>
      </c>
      <c r="N313" s="164" t="s">
        <v>50</v>
      </c>
      <c r="O313" s="165">
        <v>0</v>
      </c>
      <c r="P313" s="165">
        <f>O313*H313</f>
        <v>0</v>
      </c>
      <c r="Q313" s="165">
        <v>0</v>
      </c>
      <c r="R313" s="165">
        <f>Q313*H313</f>
        <v>0</v>
      </c>
      <c r="S313" s="165">
        <v>0</v>
      </c>
      <c r="T313" s="166">
        <f>S313*H313</f>
        <v>0</v>
      </c>
      <c r="AR313" s="15" t="s">
        <v>162</v>
      </c>
      <c r="AT313" s="15" t="s">
        <v>145</v>
      </c>
      <c r="AU313" s="15" t="s">
        <v>89</v>
      </c>
      <c r="AY313" s="15" t="s">
        <v>142</v>
      </c>
      <c r="BE313" s="167">
        <f>IF(N313="základní",J313,0)</f>
        <v>6853.6</v>
      </c>
      <c r="BF313" s="167">
        <f>IF(N313="snížená",J313,0)</f>
        <v>0</v>
      </c>
      <c r="BG313" s="167">
        <f>IF(N313="zákl. přenesená",J313,0)</f>
        <v>0</v>
      </c>
      <c r="BH313" s="167">
        <f>IF(N313="sníž. přenesená",J313,0)</f>
        <v>0</v>
      </c>
      <c r="BI313" s="167">
        <f>IF(N313="nulová",J313,0)</f>
        <v>0</v>
      </c>
      <c r="BJ313" s="15" t="s">
        <v>87</v>
      </c>
      <c r="BK313" s="167">
        <f>ROUND(I313*H313,2)</f>
        <v>6853.6</v>
      </c>
      <c r="BL313" s="15" t="s">
        <v>162</v>
      </c>
      <c r="BM313" s="15" t="s">
        <v>1249</v>
      </c>
    </row>
    <row r="314" spans="2:65" s="11" customFormat="1" ht="11.25">
      <c r="B314" s="168"/>
      <c r="C314" s="169"/>
      <c r="D314" s="170" t="s">
        <v>155</v>
      </c>
      <c r="E314" s="171" t="s">
        <v>35</v>
      </c>
      <c r="F314" s="172" t="s">
        <v>1250</v>
      </c>
      <c r="G314" s="169"/>
      <c r="H314" s="173">
        <v>34.268000000000001</v>
      </c>
      <c r="I314" s="169"/>
      <c r="J314" s="169"/>
      <c r="K314" s="169"/>
      <c r="L314" s="174"/>
      <c r="M314" s="175"/>
      <c r="N314" s="176"/>
      <c r="O314" s="176"/>
      <c r="P314" s="176"/>
      <c r="Q314" s="176"/>
      <c r="R314" s="176"/>
      <c r="S314" s="176"/>
      <c r="T314" s="177"/>
      <c r="AT314" s="178" t="s">
        <v>155</v>
      </c>
      <c r="AU314" s="178" t="s">
        <v>89</v>
      </c>
      <c r="AV314" s="11" t="s">
        <v>89</v>
      </c>
      <c r="AW314" s="11" t="s">
        <v>41</v>
      </c>
      <c r="AX314" s="11" t="s">
        <v>79</v>
      </c>
      <c r="AY314" s="178" t="s">
        <v>142</v>
      </c>
    </row>
    <row r="315" spans="2:65" s="1" customFormat="1" ht="16.5" customHeight="1">
      <c r="B315" s="30"/>
      <c r="C315" s="158" t="s">
        <v>1125</v>
      </c>
      <c r="D315" s="158" t="s">
        <v>145</v>
      </c>
      <c r="E315" s="159" t="s">
        <v>1251</v>
      </c>
      <c r="F315" s="160" t="s">
        <v>1252</v>
      </c>
      <c r="G315" s="161" t="s">
        <v>346</v>
      </c>
      <c r="H315" s="162">
        <v>0.375</v>
      </c>
      <c r="I315" s="163">
        <v>1800</v>
      </c>
      <c r="J315" s="163">
        <f>ROUND(I315*H315,2)</f>
        <v>675</v>
      </c>
      <c r="K315" s="160" t="s">
        <v>35</v>
      </c>
      <c r="L315" s="34"/>
      <c r="M315" s="56" t="s">
        <v>35</v>
      </c>
      <c r="N315" s="164" t="s">
        <v>50</v>
      </c>
      <c r="O315" s="165">
        <v>0</v>
      </c>
      <c r="P315" s="165">
        <f>O315*H315</f>
        <v>0</v>
      </c>
      <c r="Q315" s="165">
        <v>0</v>
      </c>
      <c r="R315" s="165">
        <f>Q315*H315</f>
        <v>0</v>
      </c>
      <c r="S315" s="165">
        <v>0</v>
      </c>
      <c r="T315" s="166">
        <f>S315*H315</f>
        <v>0</v>
      </c>
      <c r="AR315" s="15" t="s">
        <v>162</v>
      </c>
      <c r="AT315" s="15" t="s">
        <v>145</v>
      </c>
      <c r="AU315" s="15" t="s">
        <v>89</v>
      </c>
      <c r="AY315" s="15" t="s">
        <v>142</v>
      </c>
      <c r="BE315" s="167">
        <f>IF(N315="základní",J315,0)</f>
        <v>675</v>
      </c>
      <c r="BF315" s="167">
        <f>IF(N315="snížená",J315,0)</f>
        <v>0</v>
      </c>
      <c r="BG315" s="167">
        <f>IF(N315="zákl. přenesená",J315,0)</f>
        <v>0</v>
      </c>
      <c r="BH315" s="167">
        <f>IF(N315="sníž. přenesená",J315,0)</f>
        <v>0</v>
      </c>
      <c r="BI315" s="167">
        <f>IF(N315="nulová",J315,0)</f>
        <v>0</v>
      </c>
      <c r="BJ315" s="15" t="s">
        <v>87</v>
      </c>
      <c r="BK315" s="167">
        <f>ROUND(I315*H315,2)</f>
        <v>675</v>
      </c>
      <c r="BL315" s="15" t="s">
        <v>162</v>
      </c>
      <c r="BM315" s="15" t="s">
        <v>1253</v>
      </c>
    </row>
    <row r="316" spans="2:65" s="11" customFormat="1" ht="11.25">
      <c r="B316" s="168"/>
      <c r="C316" s="169"/>
      <c r="D316" s="170" t="s">
        <v>155</v>
      </c>
      <c r="E316" s="171" t="s">
        <v>35</v>
      </c>
      <c r="F316" s="172" t="s">
        <v>1254</v>
      </c>
      <c r="G316" s="169"/>
      <c r="H316" s="173">
        <v>0.375</v>
      </c>
      <c r="I316" s="169"/>
      <c r="J316" s="169"/>
      <c r="K316" s="169"/>
      <c r="L316" s="174"/>
      <c r="M316" s="175"/>
      <c r="N316" s="176"/>
      <c r="O316" s="176"/>
      <c r="P316" s="176"/>
      <c r="Q316" s="176"/>
      <c r="R316" s="176"/>
      <c r="S316" s="176"/>
      <c r="T316" s="177"/>
      <c r="AT316" s="178" t="s">
        <v>155</v>
      </c>
      <c r="AU316" s="178" t="s">
        <v>89</v>
      </c>
      <c r="AV316" s="11" t="s">
        <v>89</v>
      </c>
      <c r="AW316" s="11" t="s">
        <v>41</v>
      </c>
      <c r="AX316" s="11" t="s">
        <v>79</v>
      </c>
      <c r="AY316" s="178" t="s">
        <v>142</v>
      </c>
    </row>
    <row r="317" spans="2:65" s="1" customFormat="1" ht="22.5" customHeight="1">
      <c r="B317" s="30"/>
      <c r="C317" s="158" t="s">
        <v>1255</v>
      </c>
      <c r="D317" s="158" t="s">
        <v>145</v>
      </c>
      <c r="E317" s="159" t="s">
        <v>1256</v>
      </c>
      <c r="F317" s="160" t="s">
        <v>1257</v>
      </c>
      <c r="G317" s="161" t="s">
        <v>346</v>
      </c>
      <c r="H317" s="162">
        <v>548.08799999999997</v>
      </c>
      <c r="I317" s="163">
        <v>125</v>
      </c>
      <c r="J317" s="163">
        <f>ROUND(I317*H317,2)</f>
        <v>68511</v>
      </c>
      <c r="K317" s="160" t="s">
        <v>149</v>
      </c>
      <c r="L317" s="34"/>
      <c r="M317" s="56" t="s">
        <v>35</v>
      </c>
      <c r="N317" s="164" t="s">
        <v>50</v>
      </c>
      <c r="O317" s="165">
        <v>0</v>
      </c>
      <c r="P317" s="165">
        <f>O317*H317</f>
        <v>0</v>
      </c>
      <c r="Q317" s="165">
        <v>0</v>
      </c>
      <c r="R317" s="165">
        <f>Q317*H317</f>
        <v>0</v>
      </c>
      <c r="S317" s="165">
        <v>0</v>
      </c>
      <c r="T317" s="166">
        <f>S317*H317</f>
        <v>0</v>
      </c>
      <c r="AR317" s="15" t="s">
        <v>162</v>
      </c>
      <c r="AT317" s="15" t="s">
        <v>145</v>
      </c>
      <c r="AU317" s="15" t="s">
        <v>89</v>
      </c>
      <c r="AY317" s="15" t="s">
        <v>142</v>
      </c>
      <c r="BE317" s="167">
        <f>IF(N317="základní",J317,0)</f>
        <v>68511</v>
      </c>
      <c r="BF317" s="167">
        <f>IF(N317="snížená",J317,0)</f>
        <v>0</v>
      </c>
      <c r="BG317" s="167">
        <f>IF(N317="zákl. přenesená",J317,0)</f>
        <v>0</v>
      </c>
      <c r="BH317" s="167">
        <f>IF(N317="sníž. přenesená",J317,0)</f>
        <v>0</v>
      </c>
      <c r="BI317" s="167">
        <f>IF(N317="nulová",J317,0)</f>
        <v>0</v>
      </c>
      <c r="BJ317" s="15" t="s">
        <v>87</v>
      </c>
      <c r="BK317" s="167">
        <f>ROUND(I317*H317,2)</f>
        <v>68511</v>
      </c>
      <c r="BL317" s="15" t="s">
        <v>162</v>
      </c>
      <c r="BM317" s="15" t="s">
        <v>1258</v>
      </c>
    </row>
    <row r="318" spans="2:65" s="11" customFormat="1" ht="11.25">
      <c r="B318" s="168"/>
      <c r="C318" s="169"/>
      <c r="D318" s="170" t="s">
        <v>155</v>
      </c>
      <c r="E318" s="171" t="s">
        <v>35</v>
      </c>
      <c r="F318" s="172" t="s">
        <v>1259</v>
      </c>
      <c r="G318" s="169"/>
      <c r="H318" s="173">
        <v>548.08799999999997</v>
      </c>
      <c r="I318" s="169"/>
      <c r="J318" s="169"/>
      <c r="K318" s="169"/>
      <c r="L318" s="174"/>
      <c r="M318" s="175"/>
      <c r="N318" s="176"/>
      <c r="O318" s="176"/>
      <c r="P318" s="176"/>
      <c r="Q318" s="176"/>
      <c r="R318" s="176"/>
      <c r="S318" s="176"/>
      <c r="T318" s="177"/>
      <c r="AT318" s="178" t="s">
        <v>155</v>
      </c>
      <c r="AU318" s="178" t="s">
        <v>89</v>
      </c>
      <c r="AV318" s="11" t="s">
        <v>89</v>
      </c>
      <c r="AW318" s="11" t="s">
        <v>41</v>
      </c>
      <c r="AX318" s="11" t="s">
        <v>79</v>
      </c>
      <c r="AY318" s="178" t="s">
        <v>142</v>
      </c>
    </row>
    <row r="319" spans="2:65" s="1" customFormat="1" ht="22.5" customHeight="1">
      <c r="B319" s="30"/>
      <c r="C319" s="158" t="s">
        <v>1260</v>
      </c>
      <c r="D319" s="158" t="s">
        <v>145</v>
      </c>
      <c r="E319" s="159" t="s">
        <v>631</v>
      </c>
      <c r="F319" s="160" t="s">
        <v>632</v>
      </c>
      <c r="G319" s="161" t="s">
        <v>346</v>
      </c>
      <c r="H319" s="162">
        <v>741.84100000000001</v>
      </c>
      <c r="I319" s="163">
        <v>110</v>
      </c>
      <c r="J319" s="163">
        <f>ROUND(I319*H319,2)</f>
        <v>81602.509999999995</v>
      </c>
      <c r="K319" s="160" t="s">
        <v>149</v>
      </c>
      <c r="L319" s="34"/>
      <c r="M319" s="56" t="s">
        <v>35</v>
      </c>
      <c r="N319" s="164" t="s">
        <v>50</v>
      </c>
      <c r="O319" s="165">
        <v>0.246</v>
      </c>
      <c r="P319" s="165">
        <f>O319*H319</f>
        <v>182.492886</v>
      </c>
      <c r="Q319" s="165">
        <v>0</v>
      </c>
      <c r="R319" s="165">
        <f>Q319*H319</f>
        <v>0</v>
      </c>
      <c r="S319" s="165">
        <v>0</v>
      </c>
      <c r="T319" s="166">
        <f>S319*H319</f>
        <v>0</v>
      </c>
      <c r="AR319" s="15" t="s">
        <v>162</v>
      </c>
      <c r="AT319" s="15" t="s">
        <v>145</v>
      </c>
      <c r="AU319" s="15" t="s">
        <v>89</v>
      </c>
      <c r="AY319" s="15" t="s">
        <v>142</v>
      </c>
      <c r="BE319" s="167">
        <f>IF(N319="základní",J319,0)</f>
        <v>81602.509999999995</v>
      </c>
      <c r="BF319" s="167">
        <f>IF(N319="snížená",J319,0)</f>
        <v>0</v>
      </c>
      <c r="BG319" s="167">
        <f>IF(N319="zákl. přenesená",J319,0)</f>
        <v>0</v>
      </c>
      <c r="BH319" s="167">
        <f>IF(N319="sníž. přenesená",J319,0)</f>
        <v>0</v>
      </c>
      <c r="BI319" s="167">
        <f>IF(N319="nulová",J319,0)</f>
        <v>0</v>
      </c>
      <c r="BJ319" s="15" t="s">
        <v>87</v>
      </c>
      <c r="BK319" s="167">
        <f>ROUND(I319*H319,2)</f>
        <v>81602.509999999995</v>
      </c>
      <c r="BL319" s="15" t="s">
        <v>162</v>
      </c>
      <c r="BM319" s="15" t="s">
        <v>1261</v>
      </c>
    </row>
    <row r="320" spans="2:65" s="1" customFormat="1" ht="22.5" customHeight="1">
      <c r="B320" s="30"/>
      <c r="C320" s="158" t="s">
        <v>1262</v>
      </c>
      <c r="D320" s="158" t="s">
        <v>145</v>
      </c>
      <c r="E320" s="159" t="s">
        <v>635</v>
      </c>
      <c r="F320" s="160" t="s">
        <v>636</v>
      </c>
      <c r="G320" s="161" t="s">
        <v>346</v>
      </c>
      <c r="H320" s="162">
        <v>6676.5690000000004</v>
      </c>
      <c r="I320" s="163">
        <v>25.6</v>
      </c>
      <c r="J320" s="163">
        <f>ROUND(I320*H320,2)</f>
        <v>170920.17</v>
      </c>
      <c r="K320" s="160" t="s">
        <v>149</v>
      </c>
      <c r="L320" s="34"/>
      <c r="M320" s="56" t="s">
        <v>35</v>
      </c>
      <c r="N320" s="164" t="s">
        <v>50</v>
      </c>
      <c r="O320" s="165">
        <v>1.7000000000000001E-2</v>
      </c>
      <c r="P320" s="165">
        <f>O320*H320</f>
        <v>113.50167300000001</v>
      </c>
      <c r="Q320" s="165">
        <v>0</v>
      </c>
      <c r="R320" s="165">
        <f>Q320*H320</f>
        <v>0</v>
      </c>
      <c r="S320" s="165">
        <v>0</v>
      </c>
      <c r="T320" s="166">
        <f>S320*H320</f>
        <v>0</v>
      </c>
      <c r="AR320" s="15" t="s">
        <v>162</v>
      </c>
      <c r="AT320" s="15" t="s">
        <v>145</v>
      </c>
      <c r="AU320" s="15" t="s">
        <v>89</v>
      </c>
      <c r="AY320" s="15" t="s">
        <v>142</v>
      </c>
      <c r="BE320" s="167">
        <f>IF(N320="základní",J320,0)</f>
        <v>170920.17</v>
      </c>
      <c r="BF320" s="167">
        <f>IF(N320="snížená",J320,0)</f>
        <v>0</v>
      </c>
      <c r="BG320" s="167">
        <f>IF(N320="zákl. přenesená",J320,0)</f>
        <v>0</v>
      </c>
      <c r="BH320" s="167">
        <f>IF(N320="sníž. přenesená",J320,0)</f>
        <v>0</v>
      </c>
      <c r="BI320" s="167">
        <f>IF(N320="nulová",J320,0)</f>
        <v>0</v>
      </c>
      <c r="BJ320" s="15" t="s">
        <v>87</v>
      </c>
      <c r="BK320" s="167">
        <f>ROUND(I320*H320,2)</f>
        <v>170920.17</v>
      </c>
      <c r="BL320" s="15" t="s">
        <v>162</v>
      </c>
      <c r="BM320" s="15" t="s">
        <v>1263</v>
      </c>
    </row>
    <row r="321" spans="2:65" s="1" customFormat="1" ht="29.25">
      <c r="B321" s="30"/>
      <c r="C321" s="31"/>
      <c r="D321" s="170" t="s">
        <v>216</v>
      </c>
      <c r="E321" s="31"/>
      <c r="F321" s="179" t="s">
        <v>1264</v>
      </c>
      <c r="G321" s="31"/>
      <c r="H321" s="31"/>
      <c r="I321" s="31"/>
      <c r="J321" s="31"/>
      <c r="K321" s="31"/>
      <c r="L321" s="34"/>
      <c r="M321" s="180"/>
      <c r="N321" s="57"/>
      <c r="O321" s="57"/>
      <c r="P321" s="57"/>
      <c r="Q321" s="57"/>
      <c r="R321" s="57"/>
      <c r="S321" s="57"/>
      <c r="T321" s="58"/>
      <c r="AT321" s="15" t="s">
        <v>216</v>
      </c>
      <c r="AU321" s="15" t="s">
        <v>89</v>
      </c>
    </row>
    <row r="322" spans="2:65" s="11" customFormat="1" ht="11.25">
      <c r="B322" s="168"/>
      <c r="C322" s="169"/>
      <c r="D322" s="170" t="s">
        <v>155</v>
      </c>
      <c r="E322" s="169"/>
      <c r="F322" s="172" t="s">
        <v>1265</v>
      </c>
      <c r="G322" s="169"/>
      <c r="H322" s="173">
        <v>6676.5690000000004</v>
      </c>
      <c r="I322" s="169"/>
      <c r="J322" s="169"/>
      <c r="K322" s="169"/>
      <c r="L322" s="174"/>
      <c r="M322" s="175"/>
      <c r="N322" s="176"/>
      <c r="O322" s="176"/>
      <c r="P322" s="176"/>
      <c r="Q322" s="176"/>
      <c r="R322" s="176"/>
      <c r="S322" s="176"/>
      <c r="T322" s="177"/>
      <c r="AT322" s="178" t="s">
        <v>155</v>
      </c>
      <c r="AU322" s="178" t="s">
        <v>89</v>
      </c>
      <c r="AV322" s="11" t="s">
        <v>89</v>
      </c>
      <c r="AW322" s="11" t="s">
        <v>4</v>
      </c>
      <c r="AX322" s="11" t="s">
        <v>87</v>
      </c>
      <c r="AY322" s="178" t="s">
        <v>142</v>
      </c>
    </row>
    <row r="323" spans="2:65" s="10" customFormat="1" ht="22.9" customHeight="1">
      <c r="B323" s="143"/>
      <c r="C323" s="144"/>
      <c r="D323" s="145" t="s">
        <v>78</v>
      </c>
      <c r="E323" s="156" t="s">
        <v>640</v>
      </c>
      <c r="F323" s="156" t="s">
        <v>641</v>
      </c>
      <c r="G323" s="144"/>
      <c r="H323" s="144"/>
      <c r="I323" s="144"/>
      <c r="J323" s="157">
        <f>BK323</f>
        <v>536944.31999999995</v>
      </c>
      <c r="K323" s="144"/>
      <c r="L323" s="148"/>
      <c r="M323" s="149"/>
      <c r="N323" s="150"/>
      <c r="O323" s="150"/>
      <c r="P323" s="151">
        <f>P324</f>
        <v>1110.2442450000001</v>
      </c>
      <c r="Q323" s="150"/>
      <c r="R323" s="151">
        <f>R324</f>
        <v>0</v>
      </c>
      <c r="S323" s="150"/>
      <c r="T323" s="152">
        <f>T324</f>
        <v>0</v>
      </c>
      <c r="AR323" s="153" t="s">
        <v>87</v>
      </c>
      <c r="AT323" s="154" t="s">
        <v>78</v>
      </c>
      <c r="AU323" s="154" t="s">
        <v>87</v>
      </c>
      <c r="AY323" s="153" t="s">
        <v>142</v>
      </c>
      <c r="BK323" s="155">
        <f>BK324</f>
        <v>536944.31999999995</v>
      </c>
    </row>
    <row r="324" spans="2:65" s="1" customFormat="1" ht="16.5" customHeight="1">
      <c r="B324" s="30"/>
      <c r="C324" s="158" t="s">
        <v>1266</v>
      </c>
      <c r="D324" s="158" t="s">
        <v>145</v>
      </c>
      <c r="E324" s="159" t="s">
        <v>1267</v>
      </c>
      <c r="F324" s="160" t="s">
        <v>1268</v>
      </c>
      <c r="G324" s="161" t="s">
        <v>346</v>
      </c>
      <c r="H324" s="162">
        <v>2796.585</v>
      </c>
      <c r="I324" s="163">
        <v>192</v>
      </c>
      <c r="J324" s="163">
        <f>ROUND(I324*H324,2)</f>
        <v>536944.31999999995</v>
      </c>
      <c r="K324" s="160" t="s">
        <v>149</v>
      </c>
      <c r="L324" s="34"/>
      <c r="M324" s="56" t="s">
        <v>35</v>
      </c>
      <c r="N324" s="164" t="s">
        <v>50</v>
      </c>
      <c r="O324" s="165">
        <v>0.39700000000000002</v>
      </c>
      <c r="P324" s="165">
        <f>O324*H324</f>
        <v>1110.2442450000001</v>
      </c>
      <c r="Q324" s="165">
        <v>0</v>
      </c>
      <c r="R324" s="165">
        <f>Q324*H324</f>
        <v>0</v>
      </c>
      <c r="S324" s="165">
        <v>0</v>
      </c>
      <c r="T324" s="166">
        <f>S324*H324</f>
        <v>0</v>
      </c>
      <c r="AR324" s="15" t="s">
        <v>162</v>
      </c>
      <c r="AT324" s="15" t="s">
        <v>145</v>
      </c>
      <c r="AU324" s="15" t="s">
        <v>89</v>
      </c>
      <c r="AY324" s="15" t="s">
        <v>142</v>
      </c>
      <c r="BE324" s="167">
        <f>IF(N324="základní",J324,0)</f>
        <v>536944.31999999995</v>
      </c>
      <c r="BF324" s="167">
        <f>IF(N324="snížená",J324,0)</f>
        <v>0</v>
      </c>
      <c r="BG324" s="167">
        <f>IF(N324="zákl. přenesená",J324,0)</f>
        <v>0</v>
      </c>
      <c r="BH324" s="167">
        <f>IF(N324="sníž. přenesená",J324,0)</f>
        <v>0</v>
      </c>
      <c r="BI324" s="167">
        <f>IF(N324="nulová",J324,0)</f>
        <v>0</v>
      </c>
      <c r="BJ324" s="15" t="s">
        <v>87</v>
      </c>
      <c r="BK324" s="167">
        <f>ROUND(I324*H324,2)</f>
        <v>536944.31999999995</v>
      </c>
      <c r="BL324" s="15" t="s">
        <v>162</v>
      </c>
      <c r="BM324" s="15" t="s">
        <v>1269</v>
      </c>
    </row>
    <row r="325" spans="2:65" s="10" customFormat="1" ht="25.9" customHeight="1">
      <c r="B325" s="143"/>
      <c r="C325" s="144"/>
      <c r="D325" s="145" t="s">
        <v>78</v>
      </c>
      <c r="E325" s="146" t="s">
        <v>367</v>
      </c>
      <c r="F325" s="146" t="s">
        <v>1270</v>
      </c>
      <c r="G325" s="144"/>
      <c r="H325" s="144"/>
      <c r="I325" s="144"/>
      <c r="J325" s="147">
        <f>BK325</f>
        <v>39806.199999999997</v>
      </c>
      <c r="K325" s="144"/>
      <c r="L325" s="148"/>
      <c r="M325" s="149"/>
      <c r="N325" s="150"/>
      <c r="O325" s="150"/>
      <c r="P325" s="151">
        <f>P326</f>
        <v>79.245000000000019</v>
      </c>
      <c r="Q325" s="150"/>
      <c r="R325" s="151">
        <f>R326</f>
        <v>7.5368200000000005</v>
      </c>
      <c r="S325" s="150"/>
      <c r="T325" s="152">
        <f>T326</f>
        <v>0</v>
      </c>
      <c r="AR325" s="153" t="s">
        <v>157</v>
      </c>
      <c r="AT325" s="154" t="s">
        <v>78</v>
      </c>
      <c r="AU325" s="154" t="s">
        <v>79</v>
      </c>
      <c r="AY325" s="153" t="s">
        <v>142</v>
      </c>
      <c r="BK325" s="155">
        <f>BK326</f>
        <v>39806.199999999997</v>
      </c>
    </row>
    <row r="326" spans="2:65" s="10" customFormat="1" ht="22.9" customHeight="1">
      <c r="B326" s="143"/>
      <c r="C326" s="144"/>
      <c r="D326" s="145" t="s">
        <v>78</v>
      </c>
      <c r="E326" s="156" t="s">
        <v>1271</v>
      </c>
      <c r="F326" s="156" t="s">
        <v>1272</v>
      </c>
      <c r="G326" s="144"/>
      <c r="H326" s="144"/>
      <c r="I326" s="144"/>
      <c r="J326" s="157">
        <f>BK326</f>
        <v>39806.199999999997</v>
      </c>
      <c r="K326" s="144"/>
      <c r="L326" s="148"/>
      <c r="M326" s="149"/>
      <c r="N326" s="150"/>
      <c r="O326" s="150"/>
      <c r="P326" s="151">
        <f>SUM(P327:P340)</f>
        <v>79.245000000000019</v>
      </c>
      <c r="Q326" s="150"/>
      <c r="R326" s="151">
        <f>SUM(R327:R340)</f>
        <v>7.5368200000000005</v>
      </c>
      <c r="S326" s="150"/>
      <c r="T326" s="152">
        <f>SUM(T327:T340)</f>
        <v>0</v>
      </c>
      <c r="AR326" s="153" t="s">
        <v>157</v>
      </c>
      <c r="AT326" s="154" t="s">
        <v>78</v>
      </c>
      <c r="AU326" s="154" t="s">
        <v>87</v>
      </c>
      <c r="AY326" s="153" t="s">
        <v>142</v>
      </c>
      <c r="BK326" s="155">
        <f>SUM(BK327:BK340)</f>
        <v>39806.199999999997</v>
      </c>
    </row>
    <row r="327" spans="2:65" s="1" customFormat="1" ht="22.5" customHeight="1">
      <c r="B327" s="30"/>
      <c r="C327" s="158" t="s">
        <v>593</v>
      </c>
      <c r="D327" s="158" t="s">
        <v>145</v>
      </c>
      <c r="E327" s="159" t="s">
        <v>1273</v>
      </c>
      <c r="F327" s="160" t="s">
        <v>1274</v>
      </c>
      <c r="G327" s="161" t="s">
        <v>227</v>
      </c>
      <c r="H327" s="162">
        <v>30</v>
      </c>
      <c r="I327" s="163">
        <v>587</v>
      </c>
      <c r="J327" s="163">
        <f>ROUND(I327*H327,2)</f>
        <v>17610</v>
      </c>
      <c r="K327" s="160" t="s">
        <v>149</v>
      </c>
      <c r="L327" s="34"/>
      <c r="M327" s="56" t="s">
        <v>35</v>
      </c>
      <c r="N327" s="164" t="s">
        <v>50</v>
      </c>
      <c r="O327" s="165">
        <v>1.8460000000000001</v>
      </c>
      <c r="P327" s="165">
        <f>O327*H327</f>
        <v>55.38</v>
      </c>
      <c r="Q327" s="165">
        <v>0</v>
      </c>
      <c r="R327" s="165">
        <f>Q327*H327</f>
        <v>0</v>
      </c>
      <c r="S327" s="165">
        <v>0</v>
      </c>
      <c r="T327" s="166">
        <f>S327*H327</f>
        <v>0</v>
      </c>
      <c r="AR327" s="15" t="s">
        <v>483</v>
      </c>
      <c r="AT327" s="15" t="s">
        <v>145</v>
      </c>
      <c r="AU327" s="15" t="s">
        <v>89</v>
      </c>
      <c r="AY327" s="15" t="s">
        <v>142</v>
      </c>
      <c r="BE327" s="167">
        <f>IF(N327="základní",J327,0)</f>
        <v>17610</v>
      </c>
      <c r="BF327" s="167">
        <f>IF(N327="snížená",J327,0)</f>
        <v>0</v>
      </c>
      <c r="BG327" s="167">
        <f>IF(N327="zákl. přenesená",J327,0)</f>
        <v>0</v>
      </c>
      <c r="BH327" s="167">
        <f>IF(N327="sníž. přenesená",J327,0)</f>
        <v>0</v>
      </c>
      <c r="BI327" s="167">
        <f>IF(N327="nulová",J327,0)</f>
        <v>0</v>
      </c>
      <c r="BJ327" s="15" t="s">
        <v>87</v>
      </c>
      <c r="BK327" s="167">
        <f>ROUND(I327*H327,2)</f>
        <v>17610</v>
      </c>
      <c r="BL327" s="15" t="s">
        <v>483</v>
      </c>
      <c r="BM327" s="15" t="s">
        <v>1275</v>
      </c>
    </row>
    <row r="328" spans="2:65" s="11" customFormat="1" ht="11.25">
      <c r="B328" s="168"/>
      <c r="C328" s="169"/>
      <c r="D328" s="170" t="s">
        <v>155</v>
      </c>
      <c r="E328" s="171" t="s">
        <v>35</v>
      </c>
      <c r="F328" s="172" t="s">
        <v>1276</v>
      </c>
      <c r="G328" s="169"/>
      <c r="H328" s="173">
        <v>30</v>
      </c>
      <c r="I328" s="169"/>
      <c r="J328" s="169"/>
      <c r="K328" s="169"/>
      <c r="L328" s="174"/>
      <c r="M328" s="175"/>
      <c r="N328" s="176"/>
      <c r="O328" s="176"/>
      <c r="P328" s="176"/>
      <c r="Q328" s="176"/>
      <c r="R328" s="176"/>
      <c r="S328" s="176"/>
      <c r="T328" s="177"/>
      <c r="AT328" s="178" t="s">
        <v>155</v>
      </c>
      <c r="AU328" s="178" t="s">
        <v>89</v>
      </c>
      <c r="AV328" s="11" t="s">
        <v>89</v>
      </c>
      <c r="AW328" s="11" t="s">
        <v>41</v>
      </c>
      <c r="AX328" s="11" t="s">
        <v>79</v>
      </c>
      <c r="AY328" s="178" t="s">
        <v>142</v>
      </c>
    </row>
    <row r="329" spans="2:65" s="1" customFormat="1" ht="22.5" customHeight="1">
      <c r="B329" s="30"/>
      <c r="C329" s="158" t="s">
        <v>1277</v>
      </c>
      <c r="D329" s="158" t="s">
        <v>145</v>
      </c>
      <c r="E329" s="159" t="s">
        <v>1278</v>
      </c>
      <c r="F329" s="160" t="s">
        <v>1279</v>
      </c>
      <c r="G329" s="161" t="s">
        <v>227</v>
      </c>
      <c r="H329" s="162">
        <v>30</v>
      </c>
      <c r="I329" s="163">
        <v>103</v>
      </c>
      <c r="J329" s="163">
        <f>ROUND(I329*H329,2)</f>
        <v>3090</v>
      </c>
      <c r="K329" s="160" t="s">
        <v>149</v>
      </c>
      <c r="L329" s="34"/>
      <c r="M329" s="56" t="s">
        <v>35</v>
      </c>
      <c r="N329" s="164" t="s">
        <v>50</v>
      </c>
      <c r="O329" s="165">
        <v>8.7999999999999995E-2</v>
      </c>
      <c r="P329" s="165">
        <f>O329*H329</f>
        <v>2.6399999999999997</v>
      </c>
      <c r="Q329" s="165">
        <v>0.15614</v>
      </c>
      <c r="R329" s="165">
        <f>Q329*H329</f>
        <v>4.6841999999999997</v>
      </c>
      <c r="S329" s="165">
        <v>0</v>
      </c>
      <c r="T329" s="166">
        <f>S329*H329</f>
        <v>0</v>
      </c>
      <c r="AR329" s="15" t="s">
        <v>483</v>
      </c>
      <c r="AT329" s="15" t="s">
        <v>145</v>
      </c>
      <c r="AU329" s="15" t="s">
        <v>89</v>
      </c>
      <c r="AY329" s="15" t="s">
        <v>142</v>
      </c>
      <c r="BE329" s="167">
        <f>IF(N329="základní",J329,0)</f>
        <v>3090</v>
      </c>
      <c r="BF329" s="167">
        <f>IF(N329="snížená",J329,0)</f>
        <v>0</v>
      </c>
      <c r="BG329" s="167">
        <f>IF(N329="zákl. přenesená",J329,0)</f>
        <v>0</v>
      </c>
      <c r="BH329" s="167">
        <f>IF(N329="sníž. přenesená",J329,0)</f>
        <v>0</v>
      </c>
      <c r="BI329" s="167">
        <f>IF(N329="nulová",J329,0)</f>
        <v>0</v>
      </c>
      <c r="BJ329" s="15" t="s">
        <v>87</v>
      </c>
      <c r="BK329" s="167">
        <f>ROUND(I329*H329,2)</f>
        <v>3090</v>
      </c>
      <c r="BL329" s="15" t="s">
        <v>483</v>
      </c>
      <c r="BM329" s="15" t="s">
        <v>1280</v>
      </c>
    </row>
    <row r="330" spans="2:65" s="1" customFormat="1" ht="22.5" customHeight="1">
      <c r="B330" s="30"/>
      <c r="C330" s="158" t="s">
        <v>1281</v>
      </c>
      <c r="D330" s="158" t="s">
        <v>145</v>
      </c>
      <c r="E330" s="159" t="s">
        <v>1282</v>
      </c>
      <c r="F330" s="160" t="s">
        <v>1283</v>
      </c>
      <c r="G330" s="161" t="s">
        <v>227</v>
      </c>
      <c r="H330" s="162">
        <v>15</v>
      </c>
      <c r="I330" s="163">
        <v>27.4</v>
      </c>
      <c r="J330" s="163">
        <f>ROUND(I330*H330,2)</f>
        <v>411</v>
      </c>
      <c r="K330" s="160" t="s">
        <v>149</v>
      </c>
      <c r="L330" s="34"/>
      <c r="M330" s="56" t="s">
        <v>35</v>
      </c>
      <c r="N330" s="164" t="s">
        <v>50</v>
      </c>
      <c r="O330" s="165">
        <v>9.1999999999999998E-2</v>
      </c>
      <c r="P330" s="165">
        <f>O330*H330</f>
        <v>1.38</v>
      </c>
      <c r="Q330" s="165">
        <v>0</v>
      </c>
      <c r="R330" s="165">
        <f>Q330*H330</f>
        <v>0</v>
      </c>
      <c r="S330" s="165">
        <v>0</v>
      </c>
      <c r="T330" s="166">
        <f>S330*H330</f>
        <v>0</v>
      </c>
      <c r="AR330" s="15" t="s">
        <v>483</v>
      </c>
      <c r="AT330" s="15" t="s">
        <v>145</v>
      </c>
      <c r="AU330" s="15" t="s">
        <v>89</v>
      </c>
      <c r="AY330" s="15" t="s">
        <v>142</v>
      </c>
      <c r="BE330" s="167">
        <f>IF(N330="základní",J330,0)</f>
        <v>411</v>
      </c>
      <c r="BF330" s="167">
        <f>IF(N330="snížená",J330,0)</f>
        <v>0</v>
      </c>
      <c r="BG330" s="167">
        <f>IF(N330="zákl. přenesená",J330,0)</f>
        <v>0</v>
      </c>
      <c r="BH330" s="167">
        <f>IF(N330="sníž. přenesená",J330,0)</f>
        <v>0</v>
      </c>
      <c r="BI330" s="167">
        <f>IF(N330="nulová",J330,0)</f>
        <v>0</v>
      </c>
      <c r="BJ330" s="15" t="s">
        <v>87</v>
      </c>
      <c r="BK330" s="167">
        <f>ROUND(I330*H330,2)</f>
        <v>411</v>
      </c>
      <c r="BL330" s="15" t="s">
        <v>483</v>
      </c>
      <c r="BM330" s="15" t="s">
        <v>1284</v>
      </c>
    </row>
    <row r="331" spans="2:65" s="11" customFormat="1" ht="11.25">
      <c r="B331" s="168"/>
      <c r="C331" s="169"/>
      <c r="D331" s="170" t="s">
        <v>155</v>
      </c>
      <c r="E331" s="171" t="s">
        <v>35</v>
      </c>
      <c r="F331" s="172" t="s">
        <v>1285</v>
      </c>
      <c r="G331" s="169"/>
      <c r="H331" s="173">
        <v>15</v>
      </c>
      <c r="I331" s="169"/>
      <c r="J331" s="169"/>
      <c r="K331" s="169"/>
      <c r="L331" s="174"/>
      <c r="M331" s="175"/>
      <c r="N331" s="176"/>
      <c r="O331" s="176"/>
      <c r="P331" s="176"/>
      <c r="Q331" s="176"/>
      <c r="R331" s="176"/>
      <c r="S331" s="176"/>
      <c r="T331" s="177"/>
      <c r="AT331" s="178" t="s">
        <v>155</v>
      </c>
      <c r="AU331" s="178" t="s">
        <v>89</v>
      </c>
      <c r="AV331" s="11" t="s">
        <v>89</v>
      </c>
      <c r="AW331" s="11" t="s">
        <v>41</v>
      </c>
      <c r="AX331" s="11" t="s">
        <v>79</v>
      </c>
      <c r="AY331" s="178" t="s">
        <v>142</v>
      </c>
    </row>
    <row r="332" spans="2:65" s="1" customFormat="1" ht="16.5" customHeight="1">
      <c r="B332" s="30"/>
      <c r="C332" s="184" t="s">
        <v>1286</v>
      </c>
      <c r="D332" s="184" t="s">
        <v>367</v>
      </c>
      <c r="E332" s="185" t="s">
        <v>1287</v>
      </c>
      <c r="F332" s="186" t="s">
        <v>1288</v>
      </c>
      <c r="G332" s="187" t="s">
        <v>227</v>
      </c>
      <c r="H332" s="188">
        <v>15</v>
      </c>
      <c r="I332" s="189">
        <v>184</v>
      </c>
      <c r="J332" s="189">
        <f>ROUND(I332*H332,2)</f>
        <v>2760</v>
      </c>
      <c r="K332" s="186" t="s">
        <v>149</v>
      </c>
      <c r="L332" s="190"/>
      <c r="M332" s="191" t="s">
        <v>35</v>
      </c>
      <c r="N332" s="192" t="s">
        <v>50</v>
      </c>
      <c r="O332" s="165">
        <v>0</v>
      </c>
      <c r="P332" s="165">
        <f>O332*H332</f>
        <v>0</v>
      </c>
      <c r="Q332" s="165">
        <v>3.7000000000000002E-3</v>
      </c>
      <c r="R332" s="165">
        <f>Q332*H332</f>
        <v>5.5500000000000001E-2</v>
      </c>
      <c r="S332" s="165">
        <v>0</v>
      </c>
      <c r="T332" s="166">
        <f>S332*H332</f>
        <v>0</v>
      </c>
      <c r="AR332" s="15" t="s">
        <v>815</v>
      </c>
      <c r="AT332" s="15" t="s">
        <v>367</v>
      </c>
      <c r="AU332" s="15" t="s">
        <v>89</v>
      </c>
      <c r="AY332" s="15" t="s">
        <v>142</v>
      </c>
      <c r="BE332" s="167">
        <f>IF(N332="základní",J332,0)</f>
        <v>2760</v>
      </c>
      <c r="BF332" s="167">
        <f>IF(N332="snížená",J332,0)</f>
        <v>0</v>
      </c>
      <c r="BG332" s="167">
        <f>IF(N332="zákl. přenesená",J332,0)</f>
        <v>0</v>
      </c>
      <c r="BH332" s="167">
        <f>IF(N332="sníž. přenesená",J332,0)</f>
        <v>0</v>
      </c>
      <c r="BI332" s="167">
        <f>IF(N332="nulová",J332,0)</f>
        <v>0</v>
      </c>
      <c r="BJ332" s="15" t="s">
        <v>87</v>
      </c>
      <c r="BK332" s="167">
        <f>ROUND(I332*H332,2)</f>
        <v>2760</v>
      </c>
      <c r="BL332" s="15" t="s">
        <v>815</v>
      </c>
      <c r="BM332" s="15" t="s">
        <v>1289</v>
      </c>
    </row>
    <row r="333" spans="2:65" s="1" customFormat="1" ht="16.5" customHeight="1">
      <c r="B333" s="30"/>
      <c r="C333" s="184" t="s">
        <v>1290</v>
      </c>
      <c r="D333" s="184" t="s">
        <v>367</v>
      </c>
      <c r="E333" s="185" t="s">
        <v>1291</v>
      </c>
      <c r="F333" s="186" t="s">
        <v>1292</v>
      </c>
      <c r="G333" s="187" t="s">
        <v>148</v>
      </c>
      <c r="H333" s="188">
        <v>4</v>
      </c>
      <c r="I333" s="189">
        <v>11.8</v>
      </c>
      <c r="J333" s="189">
        <f>ROUND(I333*H333,2)</f>
        <v>47.2</v>
      </c>
      <c r="K333" s="186" t="s">
        <v>149</v>
      </c>
      <c r="L333" s="190"/>
      <c r="M333" s="191" t="s">
        <v>35</v>
      </c>
      <c r="N333" s="192" t="s">
        <v>50</v>
      </c>
      <c r="O333" s="165">
        <v>0</v>
      </c>
      <c r="P333" s="165">
        <f>O333*H333</f>
        <v>0</v>
      </c>
      <c r="Q333" s="165">
        <v>2.9999999999999997E-4</v>
      </c>
      <c r="R333" s="165">
        <f>Q333*H333</f>
        <v>1.1999999999999999E-3</v>
      </c>
      <c r="S333" s="165">
        <v>0</v>
      </c>
      <c r="T333" s="166">
        <f>S333*H333</f>
        <v>0</v>
      </c>
      <c r="AR333" s="15" t="s">
        <v>815</v>
      </c>
      <c r="AT333" s="15" t="s">
        <v>367</v>
      </c>
      <c r="AU333" s="15" t="s">
        <v>89</v>
      </c>
      <c r="AY333" s="15" t="s">
        <v>142</v>
      </c>
      <c r="BE333" s="167">
        <f>IF(N333="základní",J333,0)</f>
        <v>47.2</v>
      </c>
      <c r="BF333" s="167">
        <f>IF(N333="snížená",J333,0)</f>
        <v>0</v>
      </c>
      <c r="BG333" s="167">
        <f>IF(N333="zákl. přenesená",J333,0)</f>
        <v>0</v>
      </c>
      <c r="BH333" s="167">
        <f>IF(N333="sníž. přenesená",J333,0)</f>
        <v>0</v>
      </c>
      <c r="BI333" s="167">
        <f>IF(N333="nulová",J333,0)</f>
        <v>0</v>
      </c>
      <c r="BJ333" s="15" t="s">
        <v>87</v>
      </c>
      <c r="BK333" s="167">
        <f>ROUND(I333*H333,2)</f>
        <v>47.2</v>
      </c>
      <c r="BL333" s="15" t="s">
        <v>815</v>
      </c>
      <c r="BM333" s="15" t="s">
        <v>1293</v>
      </c>
    </row>
    <row r="334" spans="2:65" s="11" customFormat="1" ht="11.25">
      <c r="B334" s="168"/>
      <c r="C334" s="169"/>
      <c r="D334" s="170" t="s">
        <v>155</v>
      </c>
      <c r="E334" s="171" t="s">
        <v>35</v>
      </c>
      <c r="F334" s="172" t="s">
        <v>1294</v>
      </c>
      <c r="G334" s="169"/>
      <c r="H334" s="173">
        <v>4</v>
      </c>
      <c r="I334" s="169"/>
      <c r="J334" s="169"/>
      <c r="K334" s="169"/>
      <c r="L334" s="174"/>
      <c r="M334" s="175"/>
      <c r="N334" s="176"/>
      <c r="O334" s="176"/>
      <c r="P334" s="176"/>
      <c r="Q334" s="176"/>
      <c r="R334" s="176"/>
      <c r="S334" s="176"/>
      <c r="T334" s="177"/>
      <c r="AT334" s="178" t="s">
        <v>155</v>
      </c>
      <c r="AU334" s="178" t="s">
        <v>89</v>
      </c>
      <c r="AV334" s="11" t="s">
        <v>89</v>
      </c>
      <c r="AW334" s="11" t="s">
        <v>41</v>
      </c>
      <c r="AX334" s="11" t="s">
        <v>79</v>
      </c>
      <c r="AY334" s="178" t="s">
        <v>142</v>
      </c>
    </row>
    <row r="335" spans="2:65" s="1" customFormat="1" ht="16.5" customHeight="1">
      <c r="B335" s="30"/>
      <c r="C335" s="184" t="s">
        <v>1295</v>
      </c>
      <c r="D335" s="184" t="s">
        <v>367</v>
      </c>
      <c r="E335" s="185" t="s">
        <v>1296</v>
      </c>
      <c r="F335" s="186" t="s">
        <v>1297</v>
      </c>
      <c r="G335" s="187" t="s">
        <v>148</v>
      </c>
      <c r="H335" s="188">
        <v>4</v>
      </c>
      <c r="I335" s="189">
        <v>162</v>
      </c>
      <c r="J335" s="189">
        <f>ROUND(I335*H335,2)</f>
        <v>648</v>
      </c>
      <c r="K335" s="186" t="s">
        <v>149</v>
      </c>
      <c r="L335" s="190"/>
      <c r="M335" s="191" t="s">
        <v>35</v>
      </c>
      <c r="N335" s="192" t="s">
        <v>50</v>
      </c>
      <c r="O335" s="165">
        <v>0</v>
      </c>
      <c r="P335" s="165">
        <f>O335*H335</f>
        <v>0</v>
      </c>
      <c r="Q335" s="165">
        <v>1.48E-3</v>
      </c>
      <c r="R335" s="165">
        <f>Q335*H335</f>
        <v>5.9199999999999999E-3</v>
      </c>
      <c r="S335" s="165">
        <v>0</v>
      </c>
      <c r="T335" s="166">
        <f>S335*H335</f>
        <v>0</v>
      </c>
      <c r="AR335" s="15" t="s">
        <v>815</v>
      </c>
      <c r="AT335" s="15" t="s">
        <v>367</v>
      </c>
      <c r="AU335" s="15" t="s">
        <v>89</v>
      </c>
      <c r="AY335" s="15" t="s">
        <v>142</v>
      </c>
      <c r="BE335" s="167">
        <f>IF(N335="základní",J335,0)</f>
        <v>648</v>
      </c>
      <c r="BF335" s="167">
        <f>IF(N335="snížená",J335,0)</f>
        <v>0</v>
      </c>
      <c r="BG335" s="167">
        <f>IF(N335="zákl. přenesená",J335,0)</f>
        <v>0</v>
      </c>
      <c r="BH335" s="167">
        <f>IF(N335="sníž. přenesená",J335,0)</f>
        <v>0</v>
      </c>
      <c r="BI335" s="167">
        <f>IF(N335="nulová",J335,0)</f>
        <v>0</v>
      </c>
      <c r="BJ335" s="15" t="s">
        <v>87</v>
      </c>
      <c r="BK335" s="167">
        <f>ROUND(I335*H335,2)</f>
        <v>648</v>
      </c>
      <c r="BL335" s="15" t="s">
        <v>815</v>
      </c>
      <c r="BM335" s="15" t="s">
        <v>1298</v>
      </c>
    </row>
    <row r="336" spans="2:65" s="11" customFormat="1" ht="11.25">
      <c r="B336" s="168"/>
      <c r="C336" s="169"/>
      <c r="D336" s="170" t="s">
        <v>155</v>
      </c>
      <c r="E336" s="171" t="s">
        <v>35</v>
      </c>
      <c r="F336" s="172" t="s">
        <v>1299</v>
      </c>
      <c r="G336" s="169"/>
      <c r="H336" s="173">
        <v>4</v>
      </c>
      <c r="I336" s="169"/>
      <c r="J336" s="169"/>
      <c r="K336" s="169"/>
      <c r="L336" s="174"/>
      <c r="M336" s="175"/>
      <c r="N336" s="176"/>
      <c r="O336" s="176"/>
      <c r="P336" s="176"/>
      <c r="Q336" s="176"/>
      <c r="R336" s="176"/>
      <c r="S336" s="176"/>
      <c r="T336" s="177"/>
      <c r="AT336" s="178" t="s">
        <v>155</v>
      </c>
      <c r="AU336" s="178" t="s">
        <v>89</v>
      </c>
      <c r="AV336" s="11" t="s">
        <v>89</v>
      </c>
      <c r="AW336" s="11" t="s">
        <v>41</v>
      </c>
      <c r="AX336" s="11" t="s">
        <v>79</v>
      </c>
      <c r="AY336" s="178" t="s">
        <v>142</v>
      </c>
    </row>
    <row r="337" spans="2:65" s="1" customFormat="1" ht="22.5" customHeight="1">
      <c r="B337" s="30"/>
      <c r="C337" s="158" t="s">
        <v>1300</v>
      </c>
      <c r="D337" s="158" t="s">
        <v>145</v>
      </c>
      <c r="E337" s="159" t="s">
        <v>1301</v>
      </c>
      <c r="F337" s="160" t="s">
        <v>1302</v>
      </c>
      <c r="G337" s="161" t="s">
        <v>148</v>
      </c>
      <c r="H337" s="162">
        <v>15</v>
      </c>
      <c r="I337" s="163">
        <v>609</v>
      </c>
      <c r="J337" s="163">
        <f>ROUND(I337*H337,2)</f>
        <v>9135</v>
      </c>
      <c r="K337" s="160" t="s">
        <v>149</v>
      </c>
      <c r="L337" s="34"/>
      <c r="M337" s="56" t="s">
        <v>35</v>
      </c>
      <c r="N337" s="164" t="s">
        <v>50</v>
      </c>
      <c r="O337" s="165">
        <v>0.53900000000000003</v>
      </c>
      <c r="P337" s="165">
        <f>O337*H337</f>
        <v>8.0850000000000009</v>
      </c>
      <c r="Q337" s="165">
        <v>0.154</v>
      </c>
      <c r="R337" s="165">
        <f>Q337*H337</f>
        <v>2.31</v>
      </c>
      <c r="S337" s="165">
        <v>0</v>
      </c>
      <c r="T337" s="166">
        <f>S337*H337</f>
        <v>0</v>
      </c>
      <c r="AR337" s="15" t="s">
        <v>483</v>
      </c>
      <c r="AT337" s="15" t="s">
        <v>145</v>
      </c>
      <c r="AU337" s="15" t="s">
        <v>89</v>
      </c>
      <c r="AY337" s="15" t="s">
        <v>142</v>
      </c>
      <c r="BE337" s="167">
        <f>IF(N337="základní",J337,0)</f>
        <v>9135</v>
      </c>
      <c r="BF337" s="167">
        <f>IF(N337="snížená",J337,0)</f>
        <v>0</v>
      </c>
      <c r="BG337" s="167">
        <f>IF(N337="zákl. přenesená",J337,0)</f>
        <v>0</v>
      </c>
      <c r="BH337" s="167">
        <f>IF(N337="sníž. přenesená",J337,0)</f>
        <v>0</v>
      </c>
      <c r="BI337" s="167">
        <f>IF(N337="nulová",J337,0)</f>
        <v>0</v>
      </c>
      <c r="BJ337" s="15" t="s">
        <v>87</v>
      </c>
      <c r="BK337" s="167">
        <f>ROUND(I337*H337,2)</f>
        <v>9135</v>
      </c>
      <c r="BL337" s="15" t="s">
        <v>483</v>
      </c>
      <c r="BM337" s="15" t="s">
        <v>1303</v>
      </c>
    </row>
    <row r="338" spans="2:65" s="11" customFormat="1" ht="11.25">
      <c r="B338" s="168"/>
      <c r="C338" s="169"/>
      <c r="D338" s="170" t="s">
        <v>155</v>
      </c>
      <c r="E338" s="171" t="s">
        <v>35</v>
      </c>
      <c r="F338" s="172" t="s">
        <v>1304</v>
      </c>
      <c r="G338" s="169"/>
      <c r="H338" s="173">
        <v>15</v>
      </c>
      <c r="I338" s="169"/>
      <c r="J338" s="169"/>
      <c r="K338" s="169"/>
      <c r="L338" s="174"/>
      <c r="M338" s="175"/>
      <c r="N338" s="176"/>
      <c r="O338" s="176"/>
      <c r="P338" s="176"/>
      <c r="Q338" s="176"/>
      <c r="R338" s="176"/>
      <c r="S338" s="176"/>
      <c r="T338" s="177"/>
      <c r="AT338" s="178" t="s">
        <v>155</v>
      </c>
      <c r="AU338" s="178" t="s">
        <v>89</v>
      </c>
      <c r="AV338" s="11" t="s">
        <v>89</v>
      </c>
      <c r="AW338" s="11" t="s">
        <v>41</v>
      </c>
      <c r="AX338" s="11" t="s">
        <v>79</v>
      </c>
      <c r="AY338" s="178" t="s">
        <v>142</v>
      </c>
    </row>
    <row r="339" spans="2:65" s="1" customFormat="1" ht="16.5" customHeight="1">
      <c r="B339" s="30"/>
      <c r="C339" s="184" t="s">
        <v>1305</v>
      </c>
      <c r="D339" s="184" t="s">
        <v>367</v>
      </c>
      <c r="E339" s="185" t="s">
        <v>1306</v>
      </c>
      <c r="F339" s="186" t="s">
        <v>1307</v>
      </c>
      <c r="G339" s="187" t="s">
        <v>227</v>
      </c>
      <c r="H339" s="188">
        <v>15</v>
      </c>
      <c r="I339" s="189">
        <v>173</v>
      </c>
      <c r="J339" s="189">
        <f>ROUND(I339*H339,2)</f>
        <v>2595</v>
      </c>
      <c r="K339" s="186" t="s">
        <v>149</v>
      </c>
      <c r="L339" s="190"/>
      <c r="M339" s="191" t="s">
        <v>35</v>
      </c>
      <c r="N339" s="192" t="s">
        <v>50</v>
      </c>
      <c r="O339" s="165">
        <v>0</v>
      </c>
      <c r="P339" s="165">
        <f>O339*H339</f>
        <v>0</v>
      </c>
      <c r="Q339" s="165">
        <v>3.2000000000000001E-2</v>
      </c>
      <c r="R339" s="165">
        <f>Q339*H339</f>
        <v>0.48</v>
      </c>
      <c r="S339" s="165">
        <v>0</v>
      </c>
      <c r="T339" s="166">
        <f>S339*H339</f>
        <v>0</v>
      </c>
      <c r="AR339" s="15" t="s">
        <v>815</v>
      </c>
      <c r="AT339" s="15" t="s">
        <v>367</v>
      </c>
      <c r="AU339" s="15" t="s">
        <v>89</v>
      </c>
      <c r="AY339" s="15" t="s">
        <v>142</v>
      </c>
      <c r="BE339" s="167">
        <f>IF(N339="základní",J339,0)</f>
        <v>2595</v>
      </c>
      <c r="BF339" s="167">
        <f>IF(N339="snížená",J339,0)</f>
        <v>0</v>
      </c>
      <c r="BG339" s="167">
        <f>IF(N339="zákl. přenesená",J339,0)</f>
        <v>0</v>
      </c>
      <c r="BH339" s="167">
        <f>IF(N339="sníž. přenesená",J339,0)</f>
        <v>0</v>
      </c>
      <c r="BI339" s="167">
        <f>IF(N339="nulová",J339,0)</f>
        <v>0</v>
      </c>
      <c r="BJ339" s="15" t="s">
        <v>87</v>
      </c>
      <c r="BK339" s="167">
        <f>ROUND(I339*H339,2)</f>
        <v>2595</v>
      </c>
      <c r="BL339" s="15" t="s">
        <v>815</v>
      </c>
      <c r="BM339" s="15" t="s">
        <v>1308</v>
      </c>
    </row>
    <row r="340" spans="2:65" s="1" customFormat="1" ht="22.5" customHeight="1">
      <c r="B340" s="30"/>
      <c r="C340" s="158" t="s">
        <v>1309</v>
      </c>
      <c r="D340" s="158" t="s">
        <v>145</v>
      </c>
      <c r="E340" s="159" t="s">
        <v>1310</v>
      </c>
      <c r="F340" s="160" t="s">
        <v>1311</v>
      </c>
      <c r="G340" s="161" t="s">
        <v>227</v>
      </c>
      <c r="H340" s="162">
        <v>30</v>
      </c>
      <c r="I340" s="163">
        <v>117</v>
      </c>
      <c r="J340" s="163">
        <f>ROUND(I340*H340,2)</f>
        <v>3510</v>
      </c>
      <c r="K340" s="160" t="s">
        <v>149</v>
      </c>
      <c r="L340" s="34"/>
      <c r="M340" s="193" t="s">
        <v>35</v>
      </c>
      <c r="N340" s="194" t="s">
        <v>50</v>
      </c>
      <c r="O340" s="195">
        <v>0.39200000000000002</v>
      </c>
      <c r="P340" s="195">
        <f>O340*H340</f>
        <v>11.76</v>
      </c>
      <c r="Q340" s="195">
        <v>0</v>
      </c>
      <c r="R340" s="195">
        <f>Q340*H340</f>
        <v>0</v>
      </c>
      <c r="S340" s="195">
        <v>0</v>
      </c>
      <c r="T340" s="196">
        <f>S340*H340</f>
        <v>0</v>
      </c>
      <c r="AR340" s="15" t="s">
        <v>483</v>
      </c>
      <c r="AT340" s="15" t="s">
        <v>145</v>
      </c>
      <c r="AU340" s="15" t="s">
        <v>89</v>
      </c>
      <c r="AY340" s="15" t="s">
        <v>142</v>
      </c>
      <c r="BE340" s="167">
        <f>IF(N340="základní",J340,0)</f>
        <v>3510</v>
      </c>
      <c r="BF340" s="167">
        <f>IF(N340="snížená",J340,0)</f>
        <v>0</v>
      </c>
      <c r="BG340" s="167">
        <f>IF(N340="zákl. přenesená",J340,0)</f>
        <v>0</v>
      </c>
      <c r="BH340" s="167">
        <f>IF(N340="sníž. přenesená",J340,0)</f>
        <v>0</v>
      </c>
      <c r="BI340" s="167">
        <f>IF(N340="nulová",J340,0)</f>
        <v>0</v>
      </c>
      <c r="BJ340" s="15" t="s">
        <v>87</v>
      </c>
      <c r="BK340" s="167">
        <f>ROUND(I340*H340,2)</f>
        <v>3510</v>
      </c>
      <c r="BL340" s="15" t="s">
        <v>483</v>
      </c>
      <c r="BM340" s="15" t="s">
        <v>1312</v>
      </c>
    </row>
    <row r="341" spans="2:65" s="1" customFormat="1" ht="6.95" customHeight="1">
      <c r="B341" s="42"/>
      <c r="C341" s="43"/>
      <c r="D341" s="43"/>
      <c r="E341" s="43"/>
      <c r="F341" s="43"/>
      <c r="G341" s="43"/>
      <c r="H341" s="43"/>
      <c r="I341" s="43"/>
      <c r="J341" s="43"/>
      <c r="K341" s="43"/>
      <c r="L341" s="34"/>
    </row>
  </sheetData>
  <sheetProtection algorithmName="SHA-512" hashValue="4zWSEOUNmmYh3A7dLErE7x9LH5/c7oDOiK2RtcxpXjbSkOoXNV9aEB7GPlwWEhU55l67GIHgXOMWZmDYzvRaQw==" saltValue="2Qd5oC6iFjvFhXVJbtf+oMLC60l9S/eA+Gf+Gfutyfe0q3n/44nsavRmfXaF6lmPCn9uUlp1etXfPGREhL8gOA==" spinCount="100000" sheet="1" objects="1" scenarios="1" formatColumns="0" formatRows="0" autoFilter="0"/>
  <autoFilter ref="C91:K340"/>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scale="88"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84"/>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46" ht="11.25">
      <c r="A1" s="20"/>
    </row>
    <row r="2" spans="1:46" ht="36.950000000000003" customHeight="1">
      <c r="L2" s="225"/>
      <c r="M2" s="225"/>
      <c r="N2" s="225"/>
      <c r="O2" s="225"/>
      <c r="P2" s="225"/>
      <c r="Q2" s="225"/>
      <c r="R2" s="225"/>
      <c r="S2" s="225"/>
      <c r="T2" s="225"/>
      <c r="U2" s="225"/>
      <c r="V2" s="225"/>
      <c r="AT2" s="15" t="s">
        <v>103</v>
      </c>
    </row>
    <row r="3" spans="1:46" ht="6.95" customHeight="1">
      <c r="B3" s="94"/>
      <c r="C3" s="95"/>
      <c r="D3" s="95"/>
      <c r="E3" s="95"/>
      <c r="F3" s="95"/>
      <c r="G3" s="95"/>
      <c r="H3" s="95"/>
      <c r="I3" s="95"/>
      <c r="J3" s="95"/>
      <c r="K3" s="95"/>
      <c r="L3" s="18"/>
      <c r="AT3" s="15" t="s">
        <v>89</v>
      </c>
    </row>
    <row r="4" spans="1:46" ht="24.95" customHeight="1">
      <c r="B4" s="18"/>
      <c r="D4" s="96" t="s">
        <v>112</v>
      </c>
      <c r="L4" s="18"/>
      <c r="M4" s="22" t="s">
        <v>10</v>
      </c>
      <c r="AT4" s="15" t="s">
        <v>4</v>
      </c>
    </row>
    <row r="5" spans="1:46" ht="6.95" customHeight="1">
      <c r="B5" s="18"/>
      <c r="L5" s="18"/>
    </row>
    <row r="6" spans="1:46" ht="12" customHeight="1">
      <c r="B6" s="18"/>
      <c r="D6" s="97" t="s">
        <v>14</v>
      </c>
      <c r="L6" s="18"/>
    </row>
    <row r="7" spans="1:46" ht="16.5" customHeight="1">
      <c r="B7" s="18"/>
      <c r="E7" s="252" t="str">
        <f>'Rekapitulace stavby'!K6</f>
        <v>REKONSTRUKCE BUDOVY OŘ PLZEŇ, TRÄGEROVA ULICE, ČESKÉ BUDĚJOVICE</v>
      </c>
      <c r="F7" s="253"/>
      <c r="G7" s="253"/>
      <c r="H7" s="253"/>
      <c r="L7" s="18"/>
    </row>
    <row r="8" spans="1:46" s="1" customFormat="1" ht="12" customHeight="1">
      <c r="B8" s="34"/>
      <c r="D8" s="97" t="s">
        <v>113</v>
      </c>
      <c r="L8" s="34"/>
    </row>
    <row r="9" spans="1:46" s="1" customFormat="1" ht="36.950000000000003" customHeight="1">
      <c r="B9" s="34"/>
      <c r="E9" s="254" t="s">
        <v>1313</v>
      </c>
      <c r="F9" s="255"/>
      <c r="G9" s="255"/>
      <c r="H9" s="255"/>
      <c r="L9" s="34"/>
    </row>
    <row r="10" spans="1:46" s="1" customFormat="1" ht="11.25">
      <c r="B10" s="34"/>
      <c r="L10" s="34"/>
    </row>
    <row r="11" spans="1:46" s="1" customFormat="1" ht="12" customHeight="1">
      <c r="B11" s="34"/>
      <c r="D11" s="97" t="s">
        <v>16</v>
      </c>
      <c r="F11" s="15" t="s">
        <v>104</v>
      </c>
      <c r="I11" s="97" t="s">
        <v>18</v>
      </c>
      <c r="J11" s="15" t="s">
        <v>1314</v>
      </c>
      <c r="L11" s="34"/>
    </row>
    <row r="12" spans="1:46" s="1" customFormat="1" ht="12" customHeight="1">
      <c r="B12" s="34"/>
      <c r="D12" s="97" t="s">
        <v>20</v>
      </c>
      <c r="F12" s="15" t="s">
        <v>21</v>
      </c>
      <c r="I12" s="97" t="s">
        <v>22</v>
      </c>
      <c r="J12" s="98" t="str">
        <f>'Rekapitulace stavby'!AN8</f>
        <v>25. 7. 2019</v>
      </c>
      <c r="L12" s="34"/>
    </row>
    <row r="13" spans="1:46" s="1" customFormat="1" ht="10.9" customHeight="1">
      <c r="B13" s="34"/>
      <c r="L13" s="34"/>
    </row>
    <row r="14" spans="1:46" s="1" customFormat="1" ht="12" customHeight="1">
      <c r="B14" s="34"/>
      <c r="D14" s="97" t="s">
        <v>28</v>
      </c>
      <c r="I14" s="97" t="s">
        <v>29</v>
      </c>
      <c r="J14" s="15" t="s">
        <v>30</v>
      </c>
      <c r="L14" s="34"/>
    </row>
    <row r="15" spans="1:46" s="1" customFormat="1" ht="18" customHeight="1">
      <c r="B15" s="34"/>
      <c r="E15" s="15" t="s">
        <v>31</v>
      </c>
      <c r="I15" s="97" t="s">
        <v>32</v>
      </c>
      <c r="J15" s="15" t="s">
        <v>33</v>
      </c>
      <c r="L15" s="34"/>
    </row>
    <row r="16" spans="1:46" s="1" customFormat="1" ht="6.95" customHeight="1">
      <c r="B16" s="34"/>
      <c r="L16" s="34"/>
    </row>
    <row r="17" spans="2:12" s="1" customFormat="1" ht="12" customHeight="1">
      <c r="B17" s="34"/>
      <c r="D17" s="97" t="s">
        <v>34</v>
      </c>
      <c r="I17" s="97" t="s">
        <v>29</v>
      </c>
      <c r="J17" s="15" t="str">
        <f>'Rekapitulace stavby'!AN13</f>
        <v/>
      </c>
      <c r="L17" s="34"/>
    </row>
    <row r="18" spans="2:12" s="1" customFormat="1" ht="18" customHeight="1">
      <c r="B18" s="34"/>
      <c r="E18" s="256" t="str">
        <f>'Rekapitulace stavby'!E14</f>
        <v xml:space="preserve"> </v>
      </c>
      <c r="F18" s="256"/>
      <c r="G18" s="256"/>
      <c r="H18" s="256"/>
      <c r="I18" s="97" t="s">
        <v>32</v>
      </c>
      <c r="J18" s="15" t="str">
        <f>'Rekapitulace stavby'!AN14</f>
        <v/>
      </c>
      <c r="L18" s="34"/>
    </row>
    <row r="19" spans="2:12" s="1" customFormat="1" ht="6.95" customHeight="1">
      <c r="B19" s="34"/>
      <c r="L19" s="34"/>
    </row>
    <row r="20" spans="2:12" s="1" customFormat="1" ht="12" customHeight="1">
      <c r="B20" s="34"/>
      <c r="D20" s="97" t="s">
        <v>37</v>
      </c>
      <c r="I20" s="97" t="s">
        <v>29</v>
      </c>
      <c r="J20" s="15" t="s">
        <v>38</v>
      </c>
      <c r="L20" s="34"/>
    </row>
    <row r="21" spans="2:12" s="1" customFormat="1" ht="18" customHeight="1">
      <c r="B21" s="34"/>
      <c r="E21" s="15" t="s">
        <v>39</v>
      </c>
      <c r="I21" s="97" t="s">
        <v>32</v>
      </c>
      <c r="J21" s="15" t="s">
        <v>40</v>
      </c>
      <c r="L21" s="34"/>
    </row>
    <row r="22" spans="2:12" s="1" customFormat="1" ht="6.95" customHeight="1">
      <c r="B22" s="34"/>
      <c r="L22" s="34"/>
    </row>
    <row r="23" spans="2:12" s="1" customFormat="1" ht="12" customHeight="1">
      <c r="B23" s="34"/>
      <c r="D23" s="97" t="s">
        <v>42</v>
      </c>
      <c r="I23" s="97" t="s">
        <v>29</v>
      </c>
      <c r="J23" s="15" t="str">
        <f>IF('Rekapitulace stavby'!AN19="","",'Rekapitulace stavby'!AN19)</f>
        <v/>
      </c>
      <c r="L23" s="34"/>
    </row>
    <row r="24" spans="2:12" s="1" customFormat="1" ht="18" customHeight="1">
      <c r="B24" s="34"/>
      <c r="E24" s="15" t="str">
        <f>IF('Rekapitulace stavby'!E20="","",'Rekapitulace stavby'!E20)</f>
        <v xml:space="preserve"> </v>
      </c>
      <c r="I24" s="97" t="s">
        <v>32</v>
      </c>
      <c r="J24" s="15" t="str">
        <f>IF('Rekapitulace stavby'!AN20="","",'Rekapitulace stavby'!AN20)</f>
        <v/>
      </c>
      <c r="L24" s="34"/>
    </row>
    <row r="25" spans="2:12" s="1" customFormat="1" ht="6.95" customHeight="1">
      <c r="B25" s="34"/>
      <c r="L25" s="34"/>
    </row>
    <row r="26" spans="2:12" s="1" customFormat="1" ht="12" customHeight="1">
      <c r="B26" s="34"/>
      <c r="D26" s="97" t="s">
        <v>43</v>
      </c>
      <c r="L26" s="34"/>
    </row>
    <row r="27" spans="2:12" s="6" customFormat="1" ht="16.5" customHeight="1">
      <c r="B27" s="101"/>
      <c r="E27" s="257" t="s">
        <v>35</v>
      </c>
      <c r="F27" s="257"/>
      <c r="G27" s="257"/>
      <c r="H27" s="257"/>
      <c r="L27" s="101"/>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102" t="s">
        <v>45</v>
      </c>
      <c r="J30" s="103">
        <f>ROUND(J87, 2)</f>
        <v>246144.76</v>
      </c>
      <c r="L30" s="34"/>
    </row>
    <row r="31" spans="2:12" s="1" customFormat="1" ht="6.95" customHeight="1">
      <c r="B31" s="34"/>
      <c r="D31" s="52"/>
      <c r="E31" s="52"/>
      <c r="F31" s="52"/>
      <c r="G31" s="52"/>
      <c r="H31" s="52"/>
      <c r="I31" s="52"/>
      <c r="J31" s="52"/>
      <c r="K31" s="52"/>
      <c r="L31" s="34"/>
    </row>
    <row r="32" spans="2:12" s="1" customFormat="1" ht="14.45" customHeight="1">
      <c r="B32" s="34"/>
      <c r="F32" s="104" t="s">
        <v>47</v>
      </c>
      <c r="I32" s="104" t="s">
        <v>46</v>
      </c>
      <c r="J32" s="104" t="s">
        <v>48</v>
      </c>
      <c r="L32" s="34"/>
    </row>
    <row r="33" spans="2:12" s="1" customFormat="1" ht="14.45" customHeight="1">
      <c r="B33" s="34"/>
      <c r="D33" s="97" t="s">
        <v>49</v>
      </c>
      <c r="E33" s="97" t="s">
        <v>50</v>
      </c>
      <c r="F33" s="105">
        <f>ROUND((SUM(BE87:BE183)),  2)</f>
        <v>246144.76</v>
      </c>
      <c r="I33" s="106">
        <v>0.21</v>
      </c>
      <c r="J33" s="105">
        <f>ROUND(((SUM(BE87:BE183))*I33),  2)</f>
        <v>51690.400000000001</v>
      </c>
      <c r="L33" s="34"/>
    </row>
    <row r="34" spans="2:12" s="1" customFormat="1" ht="14.45" customHeight="1">
      <c r="B34" s="34"/>
      <c r="E34" s="97" t="s">
        <v>51</v>
      </c>
      <c r="F34" s="105">
        <f>ROUND((SUM(BF87:BF183)),  2)</f>
        <v>0</v>
      </c>
      <c r="I34" s="106">
        <v>0.15</v>
      </c>
      <c r="J34" s="105">
        <f>ROUND(((SUM(BF87:BF183))*I34),  2)</f>
        <v>0</v>
      </c>
      <c r="L34" s="34"/>
    </row>
    <row r="35" spans="2:12" s="1" customFormat="1" ht="14.45" hidden="1" customHeight="1">
      <c r="B35" s="34"/>
      <c r="E35" s="97" t="s">
        <v>52</v>
      </c>
      <c r="F35" s="105">
        <f>ROUND((SUM(BG87:BG183)),  2)</f>
        <v>0</v>
      </c>
      <c r="I35" s="106">
        <v>0.21</v>
      </c>
      <c r="J35" s="105">
        <f>0</f>
        <v>0</v>
      </c>
      <c r="L35" s="34"/>
    </row>
    <row r="36" spans="2:12" s="1" customFormat="1" ht="14.45" hidden="1" customHeight="1">
      <c r="B36" s="34"/>
      <c r="E36" s="97" t="s">
        <v>53</v>
      </c>
      <c r="F36" s="105">
        <f>ROUND((SUM(BH87:BH183)),  2)</f>
        <v>0</v>
      </c>
      <c r="I36" s="106">
        <v>0.15</v>
      </c>
      <c r="J36" s="105">
        <f>0</f>
        <v>0</v>
      </c>
      <c r="L36" s="34"/>
    </row>
    <row r="37" spans="2:12" s="1" customFormat="1" ht="14.45" hidden="1" customHeight="1">
      <c r="B37" s="34"/>
      <c r="E37" s="97" t="s">
        <v>54</v>
      </c>
      <c r="F37" s="105">
        <f>ROUND((SUM(BI87:BI183)),  2)</f>
        <v>0</v>
      </c>
      <c r="I37" s="106">
        <v>0</v>
      </c>
      <c r="J37" s="105">
        <f>0</f>
        <v>0</v>
      </c>
      <c r="L37" s="34"/>
    </row>
    <row r="38" spans="2:12" s="1" customFormat="1" ht="6.95" customHeight="1">
      <c r="B38" s="34"/>
      <c r="L38" s="34"/>
    </row>
    <row r="39" spans="2:12" s="1" customFormat="1" ht="25.35" customHeight="1">
      <c r="B39" s="34"/>
      <c r="C39" s="107"/>
      <c r="D39" s="108" t="s">
        <v>55</v>
      </c>
      <c r="E39" s="109"/>
      <c r="F39" s="109"/>
      <c r="G39" s="110" t="s">
        <v>56</v>
      </c>
      <c r="H39" s="111" t="s">
        <v>57</v>
      </c>
      <c r="I39" s="109"/>
      <c r="J39" s="112">
        <f>SUM(J30:J37)</f>
        <v>297835.16000000003</v>
      </c>
      <c r="K39" s="113"/>
      <c r="L39" s="34"/>
    </row>
    <row r="40" spans="2:12" s="1" customFormat="1" ht="14.45" customHeight="1">
      <c r="B40" s="114"/>
      <c r="C40" s="115"/>
      <c r="D40" s="115"/>
      <c r="E40" s="115"/>
      <c r="F40" s="115"/>
      <c r="G40" s="115"/>
      <c r="H40" s="115"/>
      <c r="I40" s="115"/>
      <c r="J40" s="115"/>
      <c r="K40" s="115"/>
      <c r="L40" s="34"/>
    </row>
    <row r="44" spans="2:12" s="1" customFormat="1" ht="6.95" customHeight="1">
      <c r="B44" s="116"/>
      <c r="C44" s="117"/>
      <c r="D44" s="117"/>
      <c r="E44" s="117"/>
      <c r="F44" s="117"/>
      <c r="G44" s="117"/>
      <c r="H44" s="117"/>
      <c r="I44" s="117"/>
      <c r="J44" s="117"/>
      <c r="K44" s="117"/>
      <c r="L44" s="34"/>
    </row>
    <row r="45" spans="2:12" s="1" customFormat="1" ht="24.95" customHeight="1">
      <c r="B45" s="30"/>
      <c r="C45" s="21" t="s">
        <v>115</v>
      </c>
      <c r="D45" s="31"/>
      <c r="E45" s="31"/>
      <c r="F45" s="31"/>
      <c r="G45" s="31"/>
      <c r="H45" s="31"/>
      <c r="I45" s="31"/>
      <c r="J45" s="31"/>
      <c r="K45" s="31"/>
      <c r="L45" s="34"/>
    </row>
    <row r="46" spans="2:12" s="1" customFormat="1" ht="6.95" customHeight="1">
      <c r="B46" s="30"/>
      <c r="C46" s="31"/>
      <c r="D46" s="31"/>
      <c r="E46" s="31"/>
      <c r="F46" s="31"/>
      <c r="G46" s="31"/>
      <c r="H46" s="31"/>
      <c r="I46" s="31"/>
      <c r="J46" s="31"/>
      <c r="K46" s="31"/>
      <c r="L46" s="34"/>
    </row>
    <row r="47" spans="2:12" s="1" customFormat="1" ht="12" customHeight="1">
      <c r="B47" s="30"/>
      <c r="C47" s="26" t="s">
        <v>14</v>
      </c>
      <c r="D47" s="31"/>
      <c r="E47" s="31"/>
      <c r="F47" s="31"/>
      <c r="G47" s="31"/>
      <c r="H47" s="31"/>
      <c r="I47" s="31"/>
      <c r="J47" s="31"/>
      <c r="K47" s="31"/>
      <c r="L47" s="34"/>
    </row>
    <row r="48" spans="2:12" s="1" customFormat="1" ht="16.5" customHeight="1">
      <c r="B48" s="30"/>
      <c r="C48" s="31"/>
      <c r="D48" s="31"/>
      <c r="E48" s="258" t="str">
        <f>E7</f>
        <v>REKONSTRUKCE BUDOVY OŘ PLZEŇ, TRÄGEROVA ULICE, ČESKÉ BUDĚJOVICE</v>
      </c>
      <c r="F48" s="259"/>
      <c r="G48" s="259"/>
      <c r="H48" s="259"/>
      <c r="I48" s="31"/>
      <c r="J48" s="31"/>
      <c r="K48" s="31"/>
      <c r="L48" s="34"/>
    </row>
    <row r="49" spans="2:47" s="1" customFormat="1" ht="12" customHeight="1">
      <c r="B49" s="30"/>
      <c r="C49" s="26" t="s">
        <v>113</v>
      </c>
      <c r="D49" s="31"/>
      <c r="E49" s="31"/>
      <c r="F49" s="31"/>
      <c r="G49" s="31"/>
      <c r="H49" s="31"/>
      <c r="I49" s="31"/>
      <c r="J49" s="31"/>
      <c r="K49" s="31"/>
      <c r="L49" s="34"/>
    </row>
    <row r="50" spans="2:47" s="1" customFormat="1" ht="16.5" customHeight="1">
      <c r="B50" s="30"/>
      <c r="C50" s="31"/>
      <c r="D50" s="31"/>
      <c r="E50" s="248" t="str">
        <f>E9</f>
        <v>SO 02-3 - Úprava soklu budovy</v>
      </c>
      <c r="F50" s="240"/>
      <c r="G50" s="240"/>
      <c r="H50" s="240"/>
      <c r="I50" s="31"/>
      <c r="J50" s="31"/>
      <c r="K50" s="31"/>
      <c r="L50" s="34"/>
    </row>
    <row r="51" spans="2:47" s="1" customFormat="1" ht="6.95" customHeight="1">
      <c r="B51" s="30"/>
      <c r="C51" s="31"/>
      <c r="D51" s="31"/>
      <c r="E51" s="31"/>
      <c r="F51" s="31"/>
      <c r="G51" s="31"/>
      <c r="H51" s="31"/>
      <c r="I51" s="31"/>
      <c r="J51" s="31"/>
      <c r="K51" s="31"/>
      <c r="L51" s="34"/>
    </row>
    <row r="52" spans="2:47" s="1" customFormat="1" ht="12" customHeight="1">
      <c r="B52" s="30"/>
      <c r="C52" s="26" t="s">
        <v>20</v>
      </c>
      <c r="D52" s="31"/>
      <c r="E52" s="31"/>
      <c r="F52" s="24" t="str">
        <f>F12</f>
        <v>České Budějovice</v>
      </c>
      <c r="G52" s="31"/>
      <c r="H52" s="31"/>
      <c r="I52" s="26" t="s">
        <v>22</v>
      </c>
      <c r="J52" s="51" t="str">
        <f>IF(J12="","",J12)</f>
        <v>25. 7. 2019</v>
      </c>
      <c r="K52" s="31"/>
      <c r="L52" s="34"/>
    </row>
    <row r="53" spans="2:47" s="1" customFormat="1" ht="6.95" customHeight="1">
      <c r="B53" s="30"/>
      <c r="C53" s="31"/>
      <c r="D53" s="31"/>
      <c r="E53" s="31"/>
      <c r="F53" s="31"/>
      <c r="G53" s="31"/>
      <c r="H53" s="31"/>
      <c r="I53" s="31"/>
      <c r="J53" s="31"/>
      <c r="K53" s="31"/>
      <c r="L53" s="34"/>
    </row>
    <row r="54" spans="2:47" s="1" customFormat="1" ht="13.7" customHeight="1">
      <c r="B54" s="30"/>
      <c r="C54" s="26" t="s">
        <v>28</v>
      </c>
      <c r="D54" s="31"/>
      <c r="E54" s="31"/>
      <c r="F54" s="24" t="str">
        <f>E15</f>
        <v>Správa železniční dopravní cesty, státní o.</v>
      </c>
      <c r="G54" s="31"/>
      <c r="H54" s="31"/>
      <c r="I54" s="26" t="s">
        <v>37</v>
      </c>
      <c r="J54" s="28" t="str">
        <f>E21</f>
        <v>ATELIÉR DoPI, s.r.o.</v>
      </c>
      <c r="K54" s="31"/>
      <c r="L54" s="34"/>
    </row>
    <row r="55" spans="2:47" s="1" customFormat="1" ht="13.7" customHeight="1">
      <c r="B55" s="30"/>
      <c r="C55" s="26" t="s">
        <v>34</v>
      </c>
      <c r="D55" s="31"/>
      <c r="E55" s="31"/>
      <c r="F55" s="24" t="str">
        <f>IF(E18="","",E18)</f>
        <v xml:space="preserve"> </v>
      </c>
      <c r="G55" s="31"/>
      <c r="H55" s="31"/>
      <c r="I55" s="26" t="s">
        <v>42</v>
      </c>
      <c r="J55" s="28" t="str">
        <f>E24</f>
        <v xml:space="preserve"> </v>
      </c>
      <c r="K55" s="31"/>
      <c r="L55" s="34"/>
    </row>
    <row r="56" spans="2:47" s="1" customFormat="1" ht="10.35" customHeight="1">
      <c r="B56" s="30"/>
      <c r="C56" s="31"/>
      <c r="D56" s="31"/>
      <c r="E56" s="31"/>
      <c r="F56" s="31"/>
      <c r="G56" s="31"/>
      <c r="H56" s="31"/>
      <c r="I56" s="31"/>
      <c r="J56" s="31"/>
      <c r="K56" s="31"/>
      <c r="L56" s="34"/>
    </row>
    <row r="57" spans="2:47" s="1" customFormat="1" ht="29.25" customHeight="1">
      <c r="B57" s="30"/>
      <c r="C57" s="118" t="s">
        <v>116</v>
      </c>
      <c r="D57" s="119"/>
      <c r="E57" s="119"/>
      <c r="F57" s="119"/>
      <c r="G57" s="119"/>
      <c r="H57" s="119"/>
      <c r="I57" s="119"/>
      <c r="J57" s="120" t="s">
        <v>117</v>
      </c>
      <c r="K57" s="119"/>
      <c r="L57" s="34"/>
    </row>
    <row r="58" spans="2:47" s="1" customFormat="1" ht="10.35" customHeight="1">
      <c r="B58" s="30"/>
      <c r="C58" s="31"/>
      <c r="D58" s="31"/>
      <c r="E58" s="31"/>
      <c r="F58" s="31"/>
      <c r="G58" s="31"/>
      <c r="H58" s="31"/>
      <c r="I58" s="31"/>
      <c r="J58" s="31"/>
      <c r="K58" s="31"/>
      <c r="L58" s="34"/>
    </row>
    <row r="59" spans="2:47" s="1" customFormat="1" ht="22.9" customHeight="1">
      <c r="B59" s="30"/>
      <c r="C59" s="121" t="s">
        <v>77</v>
      </c>
      <c r="D59" s="31"/>
      <c r="E59" s="31"/>
      <c r="F59" s="31"/>
      <c r="G59" s="31"/>
      <c r="H59" s="31"/>
      <c r="I59" s="31"/>
      <c r="J59" s="70">
        <f>J87</f>
        <v>246144.75999999998</v>
      </c>
      <c r="K59" s="31"/>
      <c r="L59" s="34"/>
      <c r="AU59" s="15" t="s">
        <v>118</v>
      </c>
    </row>
    <row r="60" spans="2:47" s="7" customFormat="1" ht="24.95" customHeight="1">
      <c r="B60" s="122"/>
      <c r="C60" s="123"/>
      <c r="D60" s="124" t="s">
        <v>302</v>
      </c>
      <c r="E60" s="125"/>
      <c r="F60" s="125"/>
      <c r="G60" s="125"/>
      <c r="H60" s="125"/>
      <c r="I60" s="125"/>
      <c r="J60" s="126">
        <f>J88</f>
        <v>202179.53999999998</v>
      </c>
      <c r="K60" s="123"/>
      <c r="L60" s="127"/>
    </row>
    <row r="61" spans="2:47" s="8" customFormat="1" ht="19.899999999999999" customHeight="1">
      <c r="B61" s="128"/>
      <c r="C61" s="129"/>
      <c r="D61" s="130" t="s">
        <v>303</v>
      </c>
      <c r="E61" s="131"/>
      <c r="F61" s="131"/>
      <c r="G61" s="131"/>
      <c r="H61" s="131"/>
      <c r="I61" s="131"/>
      <c r="J61" s="132">
        <f>J89</f>
        <v>23900.5</v>
      </c>
      <c r="K61" s="129"/>
      <c r="L61" s="133"/>
    </row>
    <row r="62" spans="2:47" s="8" customFormat="1" ht="19.899999999999999" customHeight="1">
      <c r="B62" s="128"/>
      <c r="C62" s="129"/>
      <c r="D62" s="130" t="s">
        <v>1315</v>
      </c>
      <c r="E62" s="131"/>
      <c r="F62" s="131"/>
      <c r="G62" s="131"/>
      <c r="H62" s="131"/>
      <c r="I62" s="131"/>
      <c r="J62" s="132">
        <f>J113</f>
        <v>131068.48999999998</v>
      </c>
      <c r="K62" s="129"/>
      <c r="L62" s="133"/>
    </row>
    <row r="63" spans="2:47" s="8" customFormat="1" ht="19.899999999999999" customHeight="1">
      <c r="B63" s="128"/>
      <c r="C63" s="129"/>
      <c r="D63" s="130" t="s">
        <v>305</v>
      </c>
      <c r="E63" s="131"/>
      <c r="F63" s="131"/>
      <c r="G63" s="131"/>
      <c r="H63" s="131"/>
      <c r="I63" s="131"/>
      <c r="J63" s="132">
        <f>J149</f>
        <v>39465.840000000004</v>
      </c>
      <c r="K63" s="129"/>
      <c r="L63" s="133"/>
    </row>
    <row r="64" spans="2:47" s="8" customFormat="1" ht="19.899999999999999" customHeight="1">
      <c r="B64" s="128"/>
      <c r="C64" s="129"/>
      <c r="D64" s="130" t="s">
        <v>307</v>
      </c>
      <c r="E64" s="131"/>
      <c r="F64" s="131"/>
      <c r="G64" s="131"/>
      <c r="H64" s="131"/>
      <c r="I64" s="131"/>
      <c r="J64" s="132">
        <f>J158</f>
        <v>7294.6799999999994</v>
      </c>
      <c r="K64" s="129"/>
      <c r="L64" s="133"/>
    </row>
    <row r="65" spans="2:12" s="8" customFormat="1" ht="19.899999999999999" customHeight="1">
      <c r="B65" s="128"/>
      <c r="C65" s="129"/>
      <c r="D65" s="130" t="s">
        <v>308</v>
      </c>
      <c r="E65" s="131"/>
      <c r="F65" s="131"/>
      <c r="G65" s="131"/>
      <c r="H65" s="131"/>
      <c r="I65" s="131"/>
      <c r="J65" s="132">
        <f>J165</f>
        <v>450.03</v>
      </c>
      <c r="K65" s="129"/>
      <c r="L65" s="133"/>
    </row>
    <row r="66" spans="2:12" s="7" customFormat="1" ht="24.95" customHeight="1">
      <c r="B66" s="122"/>
      <c r="C66" s="123"/>
      <c r="D66" s="124" t="s">
        <v>1316</v>
      </c>
      <c r="E66" s="125"/>
      <c r="F66" s="125"/>
      <c r="G66" s="125"/>
      <c r="H66" s="125"/>
      <c r="I66" s="125"/>
      <c r="J66" s="126">
        <f>J167</f>
        <v>43965.22</v>
      </c>
      <c r="K66" s="123"/>
      <c r="L66" s="127"/>
    </row>
    <row r="67" spans="2:12" s="8" customFormat="1" ht="19.899999999999999" customHeight="1">
      <c r="B67" s="128"/>
      <c r="C67" s="129"/>
      <c r="D67" s="130" t="s">
        <v>1317</v>
      </c>
      <c r="E67" s="131"/>
      <c r="F67" s="131"/>
      <c r="G67" s="131"/>
      <c r="H67" s="131"/>
      <c r="I67" s="131"/>
      <c r="J67" s="132">
        <f>J168</f>
        <v>43965.22</v>
      </c>
      <c r="K67" s="129"/>
      <c r="L67" s="133"/>
    </row>
    <row r="68" spans="2:12" s="1" customFormat="1" ht="21.75" customHeight="1">
      <c r="B68" s="30"/>
      <c r="C68" s="31"/>
      <c r="D68" s="31"/>
      <c r="E68" s="31"/>
      <c r="F68" s="31"/>
      <c r="G68" s="31"/>
      <c r="H68" s="31"/>
      <c r="I68" s="31"/>
      <c r="J68" s="31"/>
      <c r="K68" s="31"/>
      <c r="L68" s="34"/>
    </row>
    <row r="69" spans="2:12" s="1" customFormat="1" ht="6.95" customHeight="1">
      <c r="B69" s="42"/>
      <c r="C69" s="43"/>
      <c r="D69" s="43"/>
      <c r="E69" s="43"/>
      <c r="F69" s="43"/>
      <c r="G69" s="43"/>
      <c r="H69" s="43"/>
      <c r="I69" s="43"/>
      <c r="J69" s="43"/>
      <c r="K69" s="43"/>
      <c r="L69" s="34"/>
    </row>
    <row r="73" spans="2:12" s="1" customFormat="1" ht="6.95" customHeight="1">
      <c r="B73" s="44"/>
      <c r="C73" s="45"/>
      <c r="D73" s="45"/>
      <c r="E73" s="45"/>
      <c r="F73" s="45"/>
      <c r="G73" s="45"/>
      <c r="H73" s="45"/>
      <c r="I73" s="45"/>
      <c r="J73" s="45"/>
      <c r="K73" s="45"/>
      <c r="L73" s="34"/>
    </row>
    <row r="74" spans="2:12" s="1" customFormat="1" ht="24.95" customHeight="1">
      <c r="B74" s="30"/>
      <c r="C74" s="21" t="s">
        <v>126</v>
      </c>
      <c r="D74" s="31"/>
      <c r="E74" s="31"/>
      <c r="F74" s="31"/>
      <c r="G74" s="31"/>
      <c r="H74" s="31"/>
      <c r="I74" s="31"/>
      <c r="J74" s="31"/>
      <c r="K74" s="31"/>
      <c r="L74" s="34"/>
    </row>
    <row r="75" spans="2:12" s="1" customFormat="1" ht="6.95" customHeight="1">
      <c r="B75" s="30"/>
      <c r="C75" s="31"/>
      <c r="D75" s="31"/>
      <c r="E75" s="31"/>
      <c r="F75" s="31"/>
      <c r="G75" s="31"/>
      <c r="H75" s="31"/>
      <c r="I75" s="31"/>
      <c r="J75" s="31"/>
      <c r="K75" s="31"/>
      <c r="L75" s="34"/>
    </row>
    <row r="76" spans="2:12" s="1" customFormat="1" ht="12" customHeight="1">
      <c r="B76" s="30"/>
      <c r="C76" s="26" t="s">
        <v>14</v>
      </c>
      <c r="D76" s="31"/>
      <c r="E76" s="31"/>
      <c r="F76" s="31"/>
      <c r="G76" s="31"/>
      <c r="H76" s="31"/>
      <c r="I76" s="31"/>
      <c r="J76" s="31"/>
      <c r="K76" s="31"/>
      <c r="L76" s="34"/>
    </row>
    <row r="77" spans="2:12" s="1" customFormat="1" ht="16.5" customHeight="1">
      <c r="B77" s="30"/>
      <c r="C77" s="31"/>
      <c r="D77" s="31"/>
      <c r="E77" s="258" t="str">
        <f>E7</f>
        <v>REKONSTRUKCE BUDOVY OŘ PLZEŇ, TRÄGEROVA ULICE, ČESKÉ BUDĚJOVICE</v>
      </c>
      <c r="F77" s="259"/>
      <c r="G77" s="259"/>
      <c r="H77" s="259"/>
      <c r="I77" s="31"/>
      <c r="J77" s="31"/>
      <c r="K77" s="31"/>
      <c r="L77" s="34"/>
    </row>
    <row r="78" spans="2:12" s="1" customFormat="1" ht="12" customHeight="1">
      <c r="B78" s="30"/>
      <c r="C78" s="26" t="s">
        <v>113</v>
      </c>
      <c r="D78" s="31"/>
      <c r="E78" s="31"/>
      <c r="F78" s="31"/>
      <c r="G78" s="31"/>
      <c r="H78" s="31"/>
      <c r="I78" s="31"/>
      <c r="J78" s="31"/>
      <c r="K78" s="31"/>
      <c r="L78" s="34"/>
    </row>
    <row r="79" spans="2:12" s="1" customFormat="1" ht="16.5" customHeight="1">
      <c r="B79" s="30"/>
      <c r="C79" s="31"/>
      <c r="D79" s="31"/>
      <c r="E79" s="248" t="str">
        <f>E9</f>
        <v>SO 02-3 - Úprava soklu budovy</v>
      </c>
      <c r="F79" s="240"/>
      <c r="G79" s="240"/>
      <c r="H79" s="240"/>
      <c r="I79" s="31"/>
      <c r="J79" s="31"/>
      <c r="K79" s="31"/>
      <c r="L79" s="34"/>
    </row>
    <row r="80" spans="2:12" s="1" customFormat="1" ht="6.95" customHeight="1">
      <c r="B80" s="30"/>
      <c r="C80" s="31"/>
      <c r="D80" s="31"/>
      <c r="E80" s="31"/>
      <c r="F80" s="31"/>
      <c r="G80" s="31"/>
      <c r="H80" s="31"/>
      <c r="I80" s="31"/>
      <c r="J80" s="31"/>
      <c r="K80" s="31"/>
      <c r="L80" s="34"/>
    </row>
    <row r="81" spans="2:65" s="1" customFormat="1" ht="12" customHeight="1">
      <c r="B81" s="30"/>
      <c r="C81" s="26" t="s">
        <v>20</v>
      </c>
      <c r="D81" s="31"/>
      <c r="E81" s="31"/>
      <c r="F81" s="24" t="str">
        <f>F12</f>
        <v>České Budějovice</v>
      </c>
      <c r="G81" s="31"/>
      <c r="H81" s="31"/>
      <c r="I81" s="26" t="s">
        <v>22</v>
      </c>
      <c r="J81" s="51" t="str">
        <f>IF(J12="","",J12)</f>
        <v>25. 7. 2019</v>
      </c>
      <c r="K81" s="31"/>
      <c r="L81" s="34"/>
    </row>
    <row r="82" spans="2:65" s="1" customFormat="1" ht="6.95" customHeight="1">
      <c r="B82" s="30"/>
      <c r="C82" s="31"/>
      <c r="D82" s="31"/>
      <c r="E82" s="31"/>
      <c r="F82" s="31"/>
      <c r="G82" s="31"/>
      <c r="H82" s="31"/>
      <c r="I82" s="31"/>
      <c r="J82" s="31"/>
      <c r="K82" s="31"/>
      <c r="L82" s="34"/>
    </row>
    <row r="83" spans="2:65" s="1" customFormat="1" ht="13.7" customHeight="1">
      <c r="B83" s="30"/>
      <c r="C83" s="26" t="s">
        <v>28</v>
      </c>
      <c r="D83" s="31"/>
      <c r="E83" s="31"/>
      <c r="F83" s="24" t="str">
        <f>E15</f>
        <v>Správa železniční dopravní cesty, státní o.</v>
      </c>
      <c r="G83" s="31"/>
      <c r="H83" s="31"/>
      <c r="I83" s="26" t="s">
        <v>37</v>
      </c>
      <c r="J83" s="28" t="str">
        <f>E21</f>
        <v>ATELIÉR DoPI, s.r.o.</v>
      </c>
      <c r="K83" s="31"/>
      <c r="L83" s="34"/>
    </row>
    <row r="84" spans="2:65" s="1" customFormat="1" ht="13.7" customHeight="1">
      <c r="B84" s="30"/>
      <c r="C84" s="26" t="s">
        <v>34</v>
      </c>
      <c r="D84" s="31"/>
      <c r="E84" s="31"/>
      <c r="F84" s="24" t="str">
        <f>IF(E18="","",E18)</f>
        <v xml:space="preserve"> </v>
      </c>
      <c r="G84" s="31"/>
      <c r="H84" s="31"/>
      <c r="I84" s="26" t="s">
        <v>42</v>
      </c>
      <c r="J84" s="28" t="str">
        <f>E24</f>
        <v xml:space="preserve"> </v>
      </c>
      <c r="K84" s="31"/>
      <c r="L84" s="34"/>
    </row>
    <row r="85" spans="2:65" s="1" customFormat="1" ht="10.35" customHeight="1">
      <c r="B85" s="30"/>
      <c r="C85" s="31"/>
      <c r="D85" s="31"/>
      <c r="E85" s="31"/>
      <c r="F85" s="31"/>
      <c r="G85" s="31"/>
      <c r="H85" s="31"/>
      <c r="I85" s="31"/>
      <c r="J85" s="31"/>
      <c r="K85" s="31"/>
      <c r="L85" s="34"/>
    </row>
    <row r="86" spans="2:65" s="9" customFormat="1" ht="29.25" customHeight="1">
      <c r="B86" s="134"/>
      <c r="C86" s="135" t="s">
        <v>127</v>
      </c>
      <c r="D86" s="136" t="s">
        <v>64</v>
      </c>
      <c r="E86" s="136" t="s">
        <v>60</v>
      </c>
      <c r="F86" s="136" t="s">
        <v>61</v>
      </c>
      <c r="G86" s="136" t="s">
        <v>128</v>
      </c>
      <c r="H86" s="136" t="s">
        <v>129</v>
      </c>
      <c r="I86" s="136" t="s">
        <v>130</v>
      </c>
      <c r="J86" s="136" t="s">
        <v>117</v>
      </c>
      <c r="K86" s="137" t="s">
        <v>131</v>
      </c>
      <c r="L86" s="138"/>
      <c r="M86" s="61" t="s">
        <v>35</v>
      </c>
      <c r="N86" s="62" t="s">
        <v>49</v>
      </c>
      <c r="O86" s="62" t="s">
        <v>132</v>
      </c>
      <c r="P86" s="62" t="s">
        <v>133</v>
      </c>
      <c r="Q86" s="62" t="s">
        <v>134</v>
      </c>
      <c r="R86" s="62" t="s">
        <v>135</v>
      </c>
      <c r="S86" s="62" t="s">
        <v>136</v>
      </c>
      <c r="T86" s="63" t="s">
        <v>137</v>
      </c>
    </row>
    <row r="87" spans="2:65" s="1" customFormat="1" ht="22.9" customHeight="1">
      <c r="B87" s="30"/>
      <c r="C87" s="68" t="s">
        <v>138</v>
      </c>
      <c r="D87" s="31"/>
      <c r="E87" s="31"/>
      <c r="F87" s="31"/>
      <c r="G87" s="31"/>
      <c r="H87" s="31"/>
      <c r="I87" s="31"/>
      <c r="J87" s="139">
        <f>BK87</f>
        <v>246144.75999999998</v>
      </c>
      <c r="K87" s="31"/>
      <c r="L87" s="34"/>
      <c r="M87" s="64"/>
      <c r="N87" s="65"/>
      <c r="O87" s="65"/>
      <c r="P87" s="140">
        <f>P88+P167</f>
        <v>307.98413799999992</v>
      </c>
      <c r="Q87" s="65"/>
      <c r="R87" s="140">
        <f>R88+R167</f>
        <v>2.56629408</v>
      </c>
      <c r="S87" s="65"/>
      <c r="T87" s="141">
        <f>T88+T167</f>
        <v>2.5686249999999999</v>
      </c>
      <c r="AT87" s="15" t="s">
        <v>78</v>
      </c>
      <c r="AU87" s="15" t="s">
        <v>118</v>
      </c>
      <c r="BK87" s="142">
        <f>BK88+BK167</f>
        <v>246144.75999999998</v>
      </c>
    </row>
    <row r="88" spans="2:65" s="10" customFormat="1" ht="25.9" customHeight="1">
      <c r="B88" s="143"/>
      <c r="C88" s="144"/>
      <c r="D88" s="145" t="s">
        <v>78</v>
      </c>
      <c r="E88" s="146" t="s">
        <v>309</v>
      </c>
      <c r="F88" s="146" t="s">
        <v>310</v>
      </c>
      <c r="G88" s="144"/>
      <c r="H88" s="144"/>
      <c r="I88" s="144"/>
      <c r="J88" s="147">
        <f>BK88</f>
        <v>202179.53999999998</v>
      </c>
      <c r="K88" s="144"/>
      <c r="L88" s="148"/>
      <c r="M88" s="149"/>
      <c r="N88" s="150"/>
      <c r="O88" s="150"/>
      <c r="P88" s="151">
        <f>P89+P113+P149+P158+P165</f>
        <v>286.63948799999991</v>
      </c>
      <c r="Q88" s="150"/>
      <c r="R88" s="151">
        <f>R89+R113+R149+R158+R165</f>
        <v>2.26481808</v>
      </c>
      <c r="S88" s="150"/>
      <c r="T88" s="152">
        <f>T89+T113+T149+T158+T165</f>
        <v>2.5686249999999999</v>
      </c>
      <c r="AR88" s="153" t="s">
        <v>87</v>
      </c>
      <c r="AT88" s="154" t="s">
        <v>78</v>
      </c>
      <c r="AU88" s="154" t="s">
        <v>79</v>
      </c>
      <c r="AY88" s="153" t="s">
        <v>142</v>
      </c>
      <c r="BK88" s="155">
        <f>BK89+BK113+BK149+BK158+BK165</f>
        <v>202179.53999999998</v>
      </c>
    </row>
    <row r="89" spans="2:65" s="10" customFormat="1" ht="22.9" customHeight="1">
      <c r="B89" s="143"/>
      <c r="C89" s="144"/>
      <c r="D89" s="145" t="s">
        <v>78</v>
      </c>
      <c r="E89" s="156" t="s">
        <v>87</v>
      </c>
      <c r="F89" s="156" t="s">
        <v>311</v>
      </c>
      <c r="G89" s="144"/>
      <c r="H89" s="144"/>
      <c r="I89" s="144"/>
      <c r="J89" s="157">
        <f>BK89</f>
        <v>23900.5</v>
      </c>
      <c r="K89" s="144"/>
      <c r="L89" s="148"/>
      <c r="M89" s="149"/>
      <c r="N89" s="150"/>
      <c r="O89" s="150"/>
      <c r="P89" s="151">
        <f>SUM(P90:P112)</f>
        <v>70.52693699999999</v>
      </c>
      <c r="Q89" s="150"/>
      <c r="R89" s="151">
        <f>SUM(R90:R112)</f>
        <v>0</v>
      </c>
      <c r="S89" s="150"/>
      <c r="T89" s="152">
        <f>SUM(T90:T112)</f>
        <v>2.3206250000000002</v>
      </c>
      <c r="AR89" s="153" t="s">
        <v>87</v>
      </c>
      <c r="AT89" s="154" t="s">
        <v>78</v>
      </c>
      <c r="AU89" s="154" t="s">
        <v>87</v>
      </c>
      <c r="AY89" s="153" t="s">
        <v>142</v>
      </c>
      <c r="BK89" s="155">
        <f>SUM(BK90:BK112)</f>
        <v>23900.5</v>
      </c>
    </row>
    <row r="90" spans="2:65" s="1" customFormat="1" ht="22.5" customHeight="1">
      <c r="B90" s="30"/>
      <c r="C90" s="158" t="s">
        <v>87</v>
      </c>
      <c r="D90" s="158" t="s">
        <v>145</v>
      </c>
      <c r="E90" s="159" t="s">
        <v>1318</v>
      </c>
      <c r="F90" s="160" t="s">
        <v>1319</v>
      </c>
      <c r="G90" s="161" t="s">
        <v>327</v>
      </c>
      <c r="H90" s="162">
        <v>3.7130000000000001</v>
      </c>
      <c r="I90" s="163">
        <v>986</v>
      </c>
      <c r="J90" s="163">
        <f>ROUND(I90*H90,2)</f>
        <v>3661.02</v>
      </c>
      <c r="K90" s="160" t="s">
        <v>149</v>
      </c>
      <c r="L90" s="34"/>
      <c r="M90" s="56" t="s">
        <v>35</v>
      </c>
      <c r="N90" s="164" t="s">
        <v>50</v>
      </c>
      <c r="O90" s="165">
        <v>2.2789999999999999</v>
      </c>
      <c r="P90" s="165">
        <f>O90*H90</f>
        <v>8.4619269999999993</v>
      </c>
      <c r="Q90" s="165">
        <v>0</v>
      </c>
      <c r="R90" s="165">
        <f>Q90*H90</f>
        <v>0</v>
      </c>
      <c r="S90" s="165">
        <v>0.625</v>
      </c>
      <c r="T90" s="166">
        <f>S90*H90</f>
        <v>2.3206250000000002</v>
      </c>
      <c r="AR90" s="15" t="s">
        <v>162</v>
      </c>
      <c r="AT90" s="15" t="s">
        <v>145</v>
      </c>
      <c r="AU90" s="15" t="s">
        <v>89</v>
      </c>
      <c r="AY90" s="15" t="s">
        <v>142</v>
      </c>
      <c r="BE90" s="167">
        <f>IF(N90="základní",J90,0)</f>
        <v>3661.02</v>
      </c>
      <c r="BF90" s="167">
        <f>IF(N90="snížená",J90,0)</f>
        <v>0</v>
      </c>
      <c r="BG90" s="167">
        <f>IF(N90="zákl. přenesená",J90,0)</f>
        <v>0</v>
      </c>
      <c r="BH90" s="167">
        <f>IF(N90="sníž. přenesená",J90,0)</f>
        <v>0</v>
      </c>
      <c r="BI90" s="167">
        <f>IF(N90="nulová",J90,0)</f>
        <v>0</v>
      </c>
      <c r="BJ90" s="15" t="s">
        <v>87</v>
      </c>
      <c r="BK90" s="167">
        <f>ROUND(I90*H90,2)</f>
        <v>3661.02</v>
      </c>
      <c r="BL90" s="15" t="s">
        <v>162</v>
      </c>
      <c r="BM90" s="15" t="s">
        <v>89</v>
      </c>
    </row>
    <row r="91" spans="2:65" s="12" customFormat="1" ht="11.25">
      <c r="B91" s="198"/>
      <c r="C91" s="199"/>
      <c r="D91" s="170" t="s">
        <v>155</v>
      </c>
      <c r="E91" s="200" t="s">
        <v>35</v>
      </c>
      <c r="F91" s="201" t="s">
        <v>1320</v>
      </c>
      <c r="G91" s="199"/>
      <c r="H91" s="200" t="s">
        <v>35</v>
      </c>
      <c r="I91" s="199"/>
      <c r="J91" s="199"/>
      <c r="K91" s="199"/>
      <c r="L91" s="202"/>
      <c r="M91" s="203"/>
      <c r="N91" s="204"/>
      <c r="O91" s="204"/>
      <c r="P91" s="204"/>
      <c r="Q91" s="204"/>
      <c r="R91" s="204"/>
      <c r="S91" s="204"/>
      <c r="T91" s="205"/>
      <c r="AT91" s="206" t="s">
        <v>155</v>
      </c>
      <c r="AU91" s="206" t="s">
        <v>89</v>
      </c>
      <c r="AV91" s="12" t="s">
        <v>87</v>
      </c>
      <c r="AW91" s="12" t="s">
        <v>41</v>
      </c>
      <c r="AX91" s="12" t="s">
        <v>79</v>
      </c>
      <c r="AY91" s="206" t="s">
        <v>142</v>
      </c>
    </row>
    <row r="92" spans="2:65" s="11" customFormat="1" ht="11.25">
      <c r="B92" s="168"/>
      <c r="C92" s="169"/>
      <c r="D92" s="170" t="s">
        <v>155</v>
      </c>
      <c r="E92" s="171" t="s">
        <v>35</v>
      </c>
      <c r="F92" s="172" t="s">
        <v>1321</v>
      </c>
      <c r="G92" s="169"/>
      <c r="H92" s="173">
        <v>3.7130000000000001</v>
      </c>
      <c r="I92" s="169"/>
      <c r="J92" s="169"/>
      <c r="K92" s="169"/>
      <c r="L92" s="174"/>
      <c r="M92" s="175"/>
      <c r="N92" s="176"/>
      <c r="O92" s="176"/>
      <c r="P92" s="176"/>
      <c r="Q92" s="176"/>
      <c r="R92" s="176"/>
      <c r="S92" s="176"/>
      <c r="T92" s="177"/>
      <c r="AT92" s="178" t="s">
        <v>155</v>
      </c>
      <c r="AU92" s="178" t="s">
        <v>89</v>
      </c>
      <c r="AV92" s="11" t="s">
        <v>89</v>
      </c>
      <c r="AW92" s="11" t="s">
        <v>41</v>
      </c>
      <c r="AX92" s="11" t="s">
        <v>79</v>
      </c>
      <c r="AY92" s="178" t="s">
        <v>142</v>
      </c>
    </row>
    <row r="93" spans="2:65" s="13" customFormat="1" ht="11.25">
      <c r="B93" s="207"/>
      <c r="C93" s="208"/>
      <c r="D93" s="170" t="s">
        <v>155</v>
      </c>
      <c r="E93" s="209" t="s">
        <v>35</v>
      </c>
      <c r="F93" s="210" t="s">
        <v>1322</v>
      </c>
      <c r="G93" s="208"/>
      <c r="H93" s="211">
        <v>3.7130000000000001</v>
      </c>
      <c r="I93" s="208"/>
      <c r="J93" s="208"/>
      <c r="K93" s="208"/>
      <c r="L93" s="212"/>
      <c r="M93" s="213"/>
      <c r="N93" s="214"/>
      <c r="O93" s="214"/>
      <c r="P93" s="214"/>
      <c r="Q93" s="214"/>
      <c r="R93" s="214"/>
      <c r="S93" s="214"/>
      <c r="T93" s="215"/>
      <c r="AT93" s="216" t="s">
        <v>155</v>
      </c>
      <c r="AU93" s="216" t="s">
        <v>89</v>
      </c>
      <c r="AV93" s="13" t="s">
        <v>162</v>
      </c>
      <c r="AW93" s="13" t="s">
        <v>41</v>
      </c>
      <c r="AX93" s="13" t="s">
        <v>87</v>
      </c>
      <c r="AY93" s="216" t="s">
        <v>142</v>
      </c>
    </row>
    <row r="94" spans="2:65" s="1" customFormat="1" ht="22.5" customHeight="1">
      <c r="B94" s="30"/>
      <c r="C94" s="158" t="s">
        <v>89</v>
      </c>
      <c r="D94" s="158" t="s">
        <v>145</v>
      </c>
      <c r="E94" s="159" t="s">
        <v>1323</v>
      </c>
      <c r="F94" s="160" t="s">
        <v>1324</v>
      </c>
      <c r="G94" s="161" t="s">
        <v>314</v>
      </c>
      <c r="H94" s="162">
        <v>14.146000000000001</v>
      </c>
      <c r="I94" s="163">
        <v>667</v>
      </c>
      <c r="J94" s="163">
        <f>ROUND(I94*H94,2)</f>
        <v>9435.3799999999992</v>
      </c>
      <c r="K94" s="160" t="s">
        <v>149</v>
      </c>
      <c r="L94" s="34"/>
      <c r="M94" s="56" t="s">
        <v>35</v>
      </c>
      <c r="N94" s="164" t="s">
        <v>50</v>
      </c>
      <c r="O94" s="165">
        <v>2.3199999999999998</v>
      </c>
      <c r="P94" s="165">
        <f>O94*H94</f>
        <v>32.818719999999999</v>
      </c>
      <c r="Q94" s="165">
        <v>0</v>
      </c>
      <c r="R94" s="165">
        <f>Q94*H94</f>
        <v>0</v>
      </c>
      <c r="S94" s="165">
        <v>0</v>
      </c>
      <c r="T94" s="166">
        <f>S94*H94</f>
        <v>0</v>
      </c>
      <c r="AR94" s="15" t="s">
        <v>162</v>
      </c>
      <c r="AT94" s="15" t="s">
        <v>145</v>
      </c>
      <c r="AU94" s="15" t="s">
        <v>89</v>
      </c>
      <c r="AY94" s="15" t="s">
        <v>142</v>
      </c>
      <c r="BE94" s="167">
        <f>IF(N94="základní",J94,0)</f>
        <v>9435.3799999999992</v>
      </c>
      <c r="BF94" s="167">
        <f>IF(N94="snížená",J94,0)</f>
        <v>0</v>
      </c>
      <c r="BG94" s="167">
        <f>IF(N94="zákl. přenesená",J94,0)</f>
        <v>0</v>
      </c>
      <c r="BH94" s="167">
        <f>IF(N94="sníž. přenesená",J94,0)</f>
        <v>0</v>
      </c>
      <c r="BI94" s="167">
        <f>IF(N94="nulová",J94,0)</f>
        <v>0</v>
      </c>
      <c r="BJ94" s="15" t="s">
        <v>87</v>
      </c>
      <c r="BK94" s="167">
        <f>ROUND(I94*H94,2)</f>
        <v>9435.3799999999992</v>
      </c>
      <c r="BL94" s="15" t="s">
        <v>162</v>
      </c>
      <c r="BM94" s="15" t="s">
        <v>162</v>
      </c>
    </row>
    <row r="95" spans="2:65" s="12" customFormat="1" ht="11.25">
      <c r="B95" s="198"/>
      <c r="C95" s="199"/>
      <c r="D95" s="170" t="s">
        <v>155</v>
      </c>
      <c r="E95" s="200" t="s">
        <v>35</v>
      </c>
      <c r="F95" s="201" t="s">
        <v>1325</v>
      </c>
      <c r="G95" s="199"/>
      <c r="H95" s="200" t="s">
        <v>35</v>
      </c>
      <c r="I95" s="199"/>
      <c r="J95" s="199"/>
      <c r="K95" s="199"/>
      <c r="L95" s="202"/>
      <c r="M95" s="203"/>
      <c r="N95" s="204"/>
      <c r="O95" s="204"/>
      <c r="P95" s="204"/>
      <c r="Q95" s="204"/>
      <c r="R95" s="204"/>
      <c r="S95" s="204"/>
      <c r="T95" s="205"/>
      <c r="AT95" s="206" t="s">
        <v>155</v>
      </c>
      <c r="AU95" s="206" t="s">
        <v>89</v>
      </c>
      <c r="AV95" s="12" t="s">
        <v>87</v>
      </c>
      <c r="AW95" s="12" t="s">
        <v>41</v>
      </c>
      <c r="AX95" s="12" t="s">
        <v>79</v>
      </c>
      <c r="AY95" s="206" t="s">
        <v>142</v>
      </c>
    </row>
    <row r="96" spans="2:65" s="11" customFormat="1" ht="11.25">
      <c r="B96" s="168"/>
      <c r="C96" s="169"/>
      <c r="D96" s="170" t="s">
        <v>155</v>
      </c>
      <c r="E96" s="171" t="s">
        <v>35</v>
      </c>
      <c r="F96" s="172" t="s">
        <v>1326</v>
      </c>
      <c r="G96" s="169"/>
      <c r="H96" s="173">
        <v>3.8260000000000001</v>
      </c>
      <c r="I96" s="169"/>
      <c r="J96" s="169"/>
      <c r="K96" s="169"/>
      <c r="L96" s="174"/>
      <c r="M96" s="175"/>
      <c r="N96" s="176"/>
      <c r="O96" s="176"/>
      <c r="P96" s="176"/>
      <c r="Q96" s="176"/>
      <c r="R96" s="176"/>
      <c r="S96" s="176"/>
      <c r="T96" s="177"/>
      <c r="AT96" s="178" t="s">
        <v>155</v>
      </c>
      <c r="AU96" s="178" t="s">
        <v>89</v>
      </c>
      <c r="AV96" s="11" t="s">
        <v>89</v>
      </c>
      <c r="AW96" s="11" t="s">
        <v>41</v>
      </c>
      <c r="AX96" s="11" t="s">
        <v>79</v>
      </c>
      <c r="AY96" s="178" t="s">
        <v>142</v>
      </c>
    </row>
    <row r="97" spans="2:65" s="11" customFormat="1" ht="11.25">
      <c r="B97" s="168"/>
      <c r="C97" s="169"/>
      <c r="D97" s="170" t="s">
        <v>155</v>
      </c>
      <c r="E97" s="171" t="s">
        <v>35</v>
      </c>
      <c r="F97" s="172" t="s">
        <v>1327</v>
      </c>
      <c r="G97" s="169"/>
      <c r="H97" s="173">
        <v>10.32</v>
      </c>
      <c r="I97" s="169"/>
      <c r="J97" s="169"/>
      <c r="K97" s="169"/>
      <c r="L97" s="174"/>
      <c r="M97" s="175"/>
      <c r="N97" s="176"/>
      <c r="O97" s="176"/>
      <c r="P97" s="176"/>
      <c r="Q97" s="176"/>
      <c r="R97" s="176"/>
      <c r="S97" s="176"/>
      <c r="T97" s="177"/>
      <c r="AT97" s="178" t="s">
        <v>155</v>
      </c>
      <c r="AU97" s="178" t="s">
        <v>89</v>
      </c>
      <c r="AV97" s="11" t="s">
        <v>89</v>
      </c>
      <c r="AW97" s="11" t="s">
        <v>41</v>
      </c>
      <c r="AX97" s="11" t="s">
        <v>79</v>
      </c>
      <c r="AY97" s="178" t="s">
        <v>142</v>
      </c>
    </row>
    <row r="98" spans="2:65" s="13" customFormat="1" ht="11.25">
      <c r="B98" s="207"/>
      <c r="C98" s="208"/>
      <c r="D98" s="170" t="s">
        <v>155</v>
      </c>
      <c r="E98" s="209" t="s">
        <v>35</v>
      </c>
      <c r="F98" s="210" t="s">
        <v>1322</v>
      </c>
      <c r="G98" s="208"/>
      <c r="H98" s="211">
        <v>14.146000000000001</v>
      </c>
      <c r="I98" s="208"/>
      <c r="J98" s="208"/>
      <c r="K98" s="208"/>
      <c r="L98" s="212"/>
      <c r="M98" s="213"/>
      <c r="N98" s="214"/>
      <c r="O98" s="214"/>
      <c r="P98" s="214"/>
      <c r="Q98" s="214"/>
      <c r="R98" s="214"/>
      <c r="S98" s="214"/>
      <c r="T98" s="215"/>
      <c r="AT98" s="216" t="s">
        <v>155</v>
      </c>
      <c r="AU98" s="216" t="s">
        <v>89</v>
      </c>
      <c r="AV98" s="13" t="s">
        <v>162</v>
      </c>
      <c r="AW98" s="13" t="s">
        <v>41</v>
      </c>
      <c r="AX98" s="13" t="s">
        <v>87</v>
      </c>
      <c r="AY98" s="216" t="s">
        <v>142</v>
      </c>
    </row>
    <row r="99" spans="2:65" s="1" customFormat="1" ht="22.5" customHeight="1">
      <c r="B99" s="30"/>
      <c r="C99" s="158" t="s">
        <v>157</v>
      </c>
      <c r="D99" s="158" t="s">
        <v>145</v>
      </c>
      <c r="E99" s="159" t="s">
        <v>1328</v>
      </c>
      <c r="F99" s="160" t="s">
        <v>1329</v>
      </c>
      <c r="G99" s="161" t="s">
        <v>314</v>
      </c>
      <c r="H99" s="162">
        <v>35.363999999999997</v>
      </c>
      <c r="I99" s="163">
        <v>189</v>
      </c>
      <c r="J99" s="163">
        <f>ROUND(I99*H99,2)</f>
        <v>6683.8</v>
      </c>
      <c r="K99" s="160" t="s">
        <v>149</v>
      </c>
      <c r="L99" s="34"/>
      <c r="M99" s="56" t="s">
        <v>35</v>
      </c>
      <c r="N99" s="164" t="s">
        <v>50</v>
      </c>
      <c r="O99" s="165">
        <v>0.65400000000000003</v>
      </c>
      <c r="P99" s="165">
        <f>O99*H99</f>
        <v>23.128056000000001</v>
      </c>
      <c r="Q99" s="165">
        <v>0</v>
      </c>
      <c r="R99" s="165">
        <f>Q99*H99</f>
        <v>0</v>
      </c>
      <c r="S99" s="165">
        <v>0</v>
      </c>
      <c r="T99" s="166">
        <f>S99*H99</f>
        <v>0</v>
      </c>
      <c r="AR99" s="15" t="s">
        <v>162</v>
      </c>
      <c r="AT99" s="15" t="s">
        <v>145</v>
      </c>
      <c r="AU99" s="15" t="s">
        <v>89</v>
      </c>
      <c r="AY99" s="15" t="s">
        <v>142</v>
      </c>
      <c r="BE99" s="167">
        <f>IF(N99="základní",J99,0)</f>
        <v>6683.8</v>
      </c>
      <c r="BF99" s="167">
        <f>IF(N99="snížená",J99,0)</f>
        <v>0</v>
      </c>
      <c r="BG99" s="167">
        <f>IF(N99="zákl. přenesená",J99,0)</f>
        <v>0</v>
      </c>
      <c r="BH99" s="167">
        <f>IF(N99="sníž. přenesená",J99,0)</f>
        <v>0</v>
      </c>
      <c r="BI99" s="167">
        <f>IF(N99="nulová",J99,0)</f>
        <v>0</v>
      </c>
      <c r="BJ99" s="15" t="s">
        <v>87</v>
      </c>
      <c r="BK99" s="167">
        <f>ROUND(I99*H99,2)</f>
        <v>6683.8</v>
      </c>
      <c r="BL99" s="15" t="s">
        <v>162</v>
      </c>
      <c r="BM99" s="15" t="s">
        <v>173</v>
      </c>
    </row>
    <row r="100" spans="2:65" s="1" customFormat="1" ht="22.5" customHeight="1">
      <c r="B100" s="30"/>
      <c r="C100" s="158" t="s">
        <v>162</v>
      </c>
      <c r="D100" s="158" t="s">
        <v>145</v>
      </c>
      <c r="E100" s="159" t="s">
        <v>333</v>
      </c>
      <c r="F100" s="160" t="s">
        <v>334</v>
      </c>
      <c r="G100" s="161" t="s">
        <v>314</v>
      </c>
      <c r="H100" s="162">
        <v>4.2439999999999998</v>
      </c>
      <c r="I100" s="163">
        <v>262</v>
      </c>
      <c r="J100" s="163">
        <f>ROUND(I100*H100,2)</f>
        <v>1111.93</v>
      </c>
      <c r="K100" s="160" t="s">
        <v>149</v>
      </c>
      <c r="L100" s="34"/>
      <c r="M100" s="56" t="s">
        <v>35</v>
      </c>
      <c r="N100" s="164" t="s">
        <v>50</v>
      </c>
      <c r="O100" s="165">
        <v>8.3000000000000004E-2</v>
      </c>
      <c r="P100" s="165">
        <f>O100*H100</f>
        <v>0.35225200000000001</v>
      </c>
      <c r="Q100" s="165">
        <v>0</v>
      </c>
      <c r="R100" s="165">
        <f>Q100*H100</f>
        <v>0</v>
      </c>
      <c r="S100" s="165">
        <v>0</v>
      </c>
      <c r="T100" s="166">
        <f>S100*H100</f>
        <v>0</v>
      </c>
      <c r="AR100" s="15" t="s">
        <v>162</v>
      </c>
      <c r="AT100" s="15" t="s">
        <v>145</v>
      </c>
      <c r="AU100" s="15" t="s">
        <v>89</v>
      </c>
      <c r="AY100" s="15" t="s">
        <v>142</v>
      </c>
      <c r="BE100" s="167">
        <f>IF(N100="základní",J100,0)</f>
        <v>1111.93</v>
      </c>
      <c r="BF100" s="167">
        <f>IF(N100="snížená",J100,0)</f>
        <v>0</v>
      </c>
      <c r="BG100" s="167">
        <f>IF(N100="zákl. přenesená",J100,0)</f>
        <v>0</v>
      </c>
      <c r="BH100" s="167">
        <f>IF(N100="sníž. přenesená",J100,0)</f>
        <v>0</v>
      </c>
      <c r="BI100" s="167">
        <f>IF(N100="nulová",J100,0)</f>
        <v>0</v>
      </c>
      <c r="BJ100" s="15" t="s">
        <v>87</v>
      </c>
      <c r="BK100" s="167">
        <f>ROUND(I100*H100,2)</f>
        <v>1111.93</v>
      </c>
      <c r="BL100" s="15" t="s">
        <v>162</v>
      </c>
      <c r="BM100" s="15" t="s">
        <v>183</v>
      </c>
    </row>
    <row r="101" spans="2:65" s="11" customFormat="1" ht="11.25">
      <c r="B101" s="168"/>
      <c r="C101" s="169"/>
      <c r="D101" s="170" t="s">
        <v>155</v>
      </c>
      <c r="E101" s="171" t="s">
        <v>35</v>
      </c>
      <c r="F101" s="172" t="s">
        <v>1330</v>
      </c>
      <c r="G101" s="169"/>
      <c r="H101" s="173">
        <v>4.2439999999999998</v>
      </c>
      <c r="I101" s="169"/>
      <c r="J101" s="169"/>
      <c r="K101" s="169"/>
      <c r="L101" s="174"/>
      <c r="M101" s="175"/>
      <c r="N101" s="176"/>
      <c r="O101" s="176"/>
      <c r="P101" s="176"/>
      <c r="Q101" s="176"/>
      <c r="R101" s="176"/>
      <c r="S101" s="176"/>
      <c r="T101" s="177"/>
      <c r="AT101" s="178" t="s">
        <v>155</v>
      </c>
      <c r="AU101" s="178" t="s">
        <v>89</v>
      </c>
      <c r="AV101" s="11" t="s">
        <v>89</v>
      </c>
      <c r="AW101" s="11" t="s">
        <v>41</v>
      </c>
      <c r="AX101" s="11" t="s">
        <v>79</v>
      </c>
      <c r="AY101" s="178" t="s">
        <v>142</v>
      </c>
    </row>
    <row r="102" spans="2:65" s="13" customFormat="1" ht="11.25">
      <c r="B102" s="207"/>
      <c r="C102" s="208"/>
      <c r="D102" s="170" t="s">
        <v>155</v>
      </c>
      <c r="E102" s="209" t="s">
        <v>35</v>
      </c>
      <c r="F102" s="210" t="s">
        <v>1322</v>
      </c>
      <c r="G102" s="208"/>
      <c r="H102" s="211">
        <v>4.2439999999999998</v>
      </c>
      <c r="I102" s="208"/>
      <c r="J102" s="208"/>
      <c r="K102" s="208"/>
      <c r="L102" s="212"/>
      <c r="M102" s="213"/>
      <c r="N102" s="214"/>
      <c r="O102" s="214"/>
      <c r="P102" s="214"/>
      <c r="Q102" s="214"/>
      <c r="R102" s="214"/>
      <c r="S102" s="214"/>
      <c r="T102" s="215"/>
      <c r="AT102" s="216" t="s">
        <v>155</v>
      </c>
      <c r="AU102" s="216" t="s">
        <v>89</v>
      </c>
      <c r="AV102" s="13" t="s">
        <v>162</v>
      </c>
      <c r="AW102" s="13" t="s">
        <v>41</v>
      </c>
      <c r="AX102" s="13" t="s">
        <v>87</v>
      </c>
      <c r="AY102" s="216" t="s">
        <v>142</v>
      </c>
    </row>
    <row r="103" spans="2:65" s="1" customFormat="1" ht="16.5" customHeight="1">
      <c r="B103" s="30"/>
      <c r="C103" s="158" t="s">
        <v>141</v>
      </c>
      <c r="D103" s="158" t="s">
        <v>145</v>
      </c>
      <c r="E103" s="159" t="s">
        <v>959</v>
      </c>
      <c r="F103" s="160" t="s">
        <v>960</v>
      </c>
      <c r="G103" s="161" t="s">
        <v>314</v>
      </c>
      <c r="H103" s="162">
        <v>4.2439999999999998</v>
      </c>
      <c r="I103" s="163">
        <v>190</v>
      </c>
      <c r="J103" s="163">
        <f>ROUND(I103*H103,2)</f>
        <v>806.36</v>
      </c>
      <c r="K103" s="160" t="s">
        <v>149</v>
      </c>
      <c r="L103" s="34"/>
      <c r="M103" s="56" t="s">
        <v>35</v>
      </c>
      <c r="N103" s="164" t="s">
        <v>50</v>
      </c>
      <c r="O103" s="165">
        <v>0.65200000000000002</v>
      </c>
      <c r="P103" s="165">
        <f>O103*H103</f>
        <v>2.7670879999999998</v>
      </c>
      <c r="Q103" s="165">
        <v>0</v>
      </c>
      <c r="R103" s="165">
        <f>Q103*H103</f>
        <v>0</v>
      </c>
      <c r="S103" s="165">
        <v>0</v>
      </c>
      <c r="T103" s="166">
        <f>S103*H103</f>
        <v>0</v>
      </c>
      <c r="AR103" s="15" t="s">
        <v>162</v>
      </c>
      <c r="AT103" s="15" t="s">
        <v>145</v>
      </c>
      <c r="AU103" s="15" t="s">
        <v>89</v>
      </c>
      <c r="AY103" s="15" t="s">
        <v>142</v>
      </c>
      <c r="BE103" s="167">
        <f>IF(N103="základní",J103,0)</f>
        <v>806.36</v>
      </c>
      <c r="BF103" s="167">
        <f>IF(N103="snížená",J103,0)</f>
        <v>0</v>
      </c>
      <c r="BG103" s="167">
        <f>IF(N103="zákl. přenesená",J103,0)</f>
        <v>0</v>
      </c>
      <c r="BH103" s="167">
        <f>IF(N103="sníž. přenesená",J103,0)</f>
        <v>0</v>
      </c>
      <c r="BI103" s="167">
        <f>IF(N103="nulová",J103,0)</f>
        <v>0</v>
      </c>
      <c r="BJ103" s="15" t="s">
        <v>87</v>
      </c>
      <c r="BK103" s="167">
        <f>ROUND(I103*H103,2)</f>
        <v>806.36</v>
      </c>
      <c r="BL103" s="15" t="s">
        <v>162</v>
      </c>
      <c r="BM103" s="15" t="s">
        <v>194</v>
      </c>
    </row>
    <row r="104" spans="2:65" s="1" customFormat="1" ht="16.5" customHeight="1">
      <c r="B104" s="30"/>
      <c r="C104" s="158" t="s">
        <v>173</v>
      </c>
      <c r="D104" s="158" t="s">
        <v>145</v>
      </c>
      <c r="E104" s="159" t="s">
        <v>1331</v>
      </c>
      <c r="F104" s="160" t="s">
        <v>1332</v>
      </c>
      <c r="G104" s="161" t="s">
        <v>314</v>
      </c>
      <c r="H104" s="162">
        <v>4.2439999999999998</v>
      </c>
      <c r="I104" s="163">
        <v>17.2</v>
      </c>
      <c r="J104" s="163">
        <f>ROUND(I104*H104,2)</f>
        <v>73</v>
      </c>
      <c r="K104" s="160" t="s">
        <v>149</v>
      </c>
      <c r="L104" s="34"/>
      <c r="M104" s="56" t="s">
        <v>35</v>
      </c>
      <c r="N104" s="164" t="s">
        <v>50</v>
      </c>
      <c r="O104" s="165">
        <v>8.9999999999999993E-3</v>
      </c>
      <c r="P104" s="165">
        <f>O104*H104</f>
        <v>3.8195999999999994E-2</v>
      </c>
      <c r="Q104" s="165">
        <v>0</v>
      </c>
      <c r="R104" s="165">
        <f>Q104*H104</f>
        <v>0</v>
      </c>
      <c r="S104" s="165">
        <v>0</v>
      </c>
      <c r="T104" s="166">
        <f>S104*H104</f>
        <v>0</v>
      </c>
      <c r="AR104" s="15" t="s">
        <v>162</v>
      </c>
      <c r="AT104" s="15" t="s">
        <v>145</v>
      </c>
      <c r="AU104" s="15" t="s">
        <v>89</v>
      </c>
      <c r="AY104" s="15" t="s">
        <v>142</v>
      </c>
      <c r="BE104" s="167">
        <f>IF(N104="základní",J104,0)</f>
        <v>73</v>
      </c>
      <c r="BF104" s="167">
        <f>IF(N104="snížená",J104,0)</f>
        <v>0</v>
      </c>
      <c r="BG104" s="167">
        <f>IF(N104="zákl. přenesená",J104,0)</f>
        <v>0</v>
      </c>
      <c r="BH104" s="167">
        <f>IF(N104="sníž. přenesená",J104,0)</f>
        <v>0</v>
      </c>
      <c r="BI104" s="167">
        <f>IF(N104="nulová",J104,0)</f>
        <v>0</v>
      </c>
      <c r="BJ104" s="15" t="s">
        <v>87</v>
      </c>
      <c r="BK104" s="167">
        <f>ROUND(I104*H104,2)</f>
        <v>73</v>
      </c>
      <c r="BL104" s="15" t="s">
        <v>162</v>
      </c>
      <c r="BM104" s="15" t="s">
        <v>203</v>
      </c>
    </row>
    <row r="105" spans="2:65" s="1" customFormat="1" ht="22.5" customHeight="1">
      <c r="B105" s="30"/>
      <c r="C105" s="158" t="s">
        <v>180</v>
      </c>
      <c r="D105" s="158" t="s">
        <v>145</v>
      </c>
      <c r="E105" s="159" t="s">
        <v>344</v>
      </c>
      <c r="F105" s="160" t="s">
        <v>345</v>
      </c>
      <c r="G105" s="161" t="s">
        <v>346</v>
      </c>
      <c r="H105" s="162">
        <v>8.4879999999999995</v>
      </c>
      <c r="I105" s="163">
        <v>140</v>
      </c>
      <c r="J105" s="163">
        <f>ROUND(I105*H105,2)</f>
        <v>1188.32</v>
      </c>
      <c r="K105" s="160" t="s">
        <v>149</v>
      </c>
      <c r="L105" s="34"/>
      <c r="M105" s="56" t="s">
        <v>35</v>
      </c>
      <c r="N105" s="164" t="s">
        <v>50</v>
      </c>
      <c r="O105" s="165">
        <v>0</v>
      </c>
      <c r="P105" s="165">
        <f>O105*H105</f>
        <v>0</v>
      </c>
      <c r="Q105" s="165">
        <v>0</v>
      </c>
      <c r="R105" s="165">
        <f>Q105*H105</f>
        <v>0</v>
      </c>
      <c r="S105" s="165">
        <v>0</v>
      </c>
      <c r="T105" s="166">
        <f>S105*H105</f>
        <v>0</v>
      </c>
      <c r="AR105" s="15" t="s">
        <v>162</v>
      </c>
      <c r="AT105" s="15" t="s">
        <v>145</v>
      </c>
      <c r="AU105" s="15" t="s">
        <v>89</v>
      </c>
      <c r="AY105" s="15" t="s">
        <v>142</v>
      </c>
      <c r="BE105" s="167">
        <f>IF(N105="základní",J105,0)</f>
        <v>1188.32</v>
      </c>
      <c r="BF105" s="167">
        <f>IF(N105="snížená",J105,0)</f>
        <v>0</v>
      </c>
      <c r="BG105" s="167">
        <f>IF(N105="zákl. přenesená",J105,0)</f>
        <v>0</v>
      </c>
      <c r="BH105" s="167">
        <f>IF(N105="sníž. přenesená",J105,0)</f>
        <v>0</v>
      </c>
      <c r="BI105" s="167">
        <f>IF(N105="nulová",J105,0)</f>
        <v>0</v>
      </c>
      <c r="BJ105" s="15" t="s">
        <v>87</v>
      </c>
      <c r="BK105" s="167">
        <f>ROUND(I105*H105,2)</f>
        <v>1188.32</v>
      </c>
      <c r="BL105" s="15" t="s">
        <v>162</v>
      </c>
      <c r="BM105" s="15" t="s">
        <v>212</v>
      </c>
    </row>
    <row r="106" spans="2:65" s="11" customFormat="1" ht="11.25">
      <c r="B106" s="168"/>
      <c r="C106" s="169"/>
      <c r="D106" s="170" t="s">
        <v>155</v>
      </c>
      <c r="E106" s="171" t="s">
        <v>35</v>
      </c>
      <c r="F106" s="172" t="s">
        <v>1333</v>
      </c>
      <c r="G106" s="169"/>
      <c r="H106" s="173">
        <v>8.4879999999999995</v>
      </c>
      <c r="I106" s="169"/>
      <c r="J106" s="169"/>
      <c r="K106" s="169"/>
      <c r="L106" s="174"/>
      <c r="M106" s="175"/>
      <c r="N106" s="176"/>
      <c r="O106" s="176"/>
      <c r="P106" s="176"/>
      <c r="Q106" s="176"/>
      <c r="R106" s="176"/>
      <c r="S106" s="176"/>
      <c r="T106" s="177"/>
      <c r="AT106" s="178" t="s">
        <v>155</v>
      </c>
      <c r="AU106" s="178" t="s">
        <v>89</v>
      </c>
      <c r="AV106" s="11" t="s">
        <v>89</v>
      </c>
      <c r="AW106" s="11" t="s">
        <v>41</v>
      </c>
      <c r="AX106" s="11" t="s">
        <v>79</v>
      </c>
      <c r="AY106" s="178" t="s">
        <v>142</v>
      </c>
    </row>
    <row r="107" spans="2:65" s="13" customFormat="1" ht="11.25">
      <c r="B107" s="207"/>
      <c r="C107" s="208"/>
      <c r="D107" s="170" t="s">
        <v>155</v>
      </c>
      <c r="E107" s="209" t="s">
        <v>35</v>
      </c>
      <c r="F107" s="210" t="s">
        <v>1322</v>
      </c>
      <c r="G107" s="208"/>
      <c r="H107" s="211">
        <v>8.4879999999999995</v>
      </c>
      <c r="I107" s="208"/>
      <c r="J107" s="208"/>
      <c r="K107" s="208"/>
      <c r="L107" s="212"/>
      <c r="M107" s="213"/>
      <c r="N107" s="214"/>
      <c r="O107" s="214"/>
      <c r="P107" s="214"/>
      <c r="Q107" s="214"/>
      <c r="R107" s="214"/>
      <c r="S107" s="214"/>
      <c r="T107" s="215"/>
      <c r="AT107" s="216" t="s">
        <v>155</v>
      </c>
      <c r="AU107" s="216" t="s">
        <v>89</v>
      </c>
      <c r="AV107" s="13" t="s">
        <v>162</v>
      </c>
      <c r="AW107" s="13" t="s">
        <v>41</v>
      </c>
      <c r="AX107" s="13" t="s">
        <v>87</v>
      </c>
      <c r="AY107" s="216" t="s">
        <v>142</v>
      </c>
    </row>
    <row r="108" spans="2:65" s="1" customFormat="1" ht="22.5" customHeight="1">
      <c r="B108" s="30"/>
      <c r="C108" s="158" t="s">
        <v>183</v>
      </c>
      <c r="D108" s="158" t="s">
        <v>145</v>
      </c>
      <c r="E108" s="159" t="s">
        <v>349</v>
      </c>
      <c r="F108" s="160" t="s">
        <v>350</v>
      </c>
      <c r="G108" s="161" t="s">
        <v>314</v>
      </c>
      <c r="H108" s="162">
        <v>9.9019999999999992</v>
      </c>
      <c r="I108" s="163">
        <v>95</v>
      </c>
      <c r="J108" s="163">
        <f>ROUND(I108*H108,2)</f>
        <v>940.69</v>
      </c>
      <c r="K108" s="160" t="s">
        <v>149</v>
      </c>
      <c r="L108" s="34"/>
      <c r="M108" s="56" t="s">
        <v>35</v>
      </c>
      <c r="N108" s="164" t="s">
        <v>50</v>
      </c>
      <c r="O108" s="165">
        <v>0.29899999999999999</v>
      </c>
      <c r="P108" s="165">
        <f>O108*H108</f>
        <v>2.9606979999999998</v>
      </c>
      <c r="Q108" s="165">
        <v>0</v>
      </c>
      <c r="R108" s="165">
        <f>Q108*H108</f>
        <v>0</v>
      </c>
      <c r="S108" s="165">
        <v>0</v>
      </c>
      <c r="T108" s="166">
        <f>S108*H108</f>
        <v>0</v>
      </c>
      <c r="AR108" s="15" t="s">
        <v>162</v>
      </c>
      <c r="AT108" s="15" t="s">
        <v>145</v>
      </c>
      <c r="AU108" s="15" t="s">
        <v>89</v>
      </c>
      <c r="AY108" s="15" t="s">
        <v>142</v>
      </c>
      <c r="BE108" s="167">
        <f>IF(N108="základní",J108,0)</f>
        <v>940.69</v>
      </c>
      <c r="BF108" s="167">
        <f>IF(N108="snížená",J108,0)</f>
        <v>0</v>
      </c>
      <c r="BG108" s="167">
        <f>IF(N108="zákl. přenesená",J108,0)</f>
        <v>0</v>
      </c>
      <c r="BH108" s="167">
        <f>IF(N108="sníž. přenesená",J108,0)</f>
        <v>0</v>
      </c>
      <c r="BI108" s="167">
        <f>IF(N108="nulová",J108,0)</f>
        <v>0</v>
      </c>
      <c r="BJ108" s="15" t="s">
        <v>87</v>
      </c>
      <c r="BK108" s="167">
        <f>ROUND(I108*H108,2)</f>
        <v>940.69</v>
      </c>
      <c r="BL108" s="15" t="s">
        <v>162</v>
      </c>
      <c r="BM108" s="15" t="s">
        <v>224</v>
      </c>
    </row>
    <row r="109" spans="2:65" s="12" customFormat="1" ht="11.25">
      <c r="B109" s="198"/>
      <c r="C109" s="199"/>
      <c r="D109" s="170" t="s">
        <v>155</v>
      </c>
      <c r="E109" s="200" t="s">
        <v>35</v>
      </c>
      <c r="F109" s="201" t="s">
        <v>1334</v>
      </c>
      <c r="G109" s="199"/>
      <c r="H109" s="200" t="s">
        <v>35</v>
      </c>
      <c r="I109" s="199"/>
      <c r="J109" s="199"/>
      <c r="K109" s="199"/>
      <c r="L109" s="202"/>
      <c r="M109" s="203"/>
      <c r="N109" s="204"/>
      <c r="O109" s="204"/>
      <c r="P109" s="204"/>
      <c r="Q109" s="204"/>
      <c r="R109" s="204"/>
      <c r="S109" s="204"/>
      <c r="T109" s="205"/>
      <c r="AT109" s="206" t="s">
        <v>155</v>
      </c>
      <c r="AU109" s="206" t="s">
        <v>89</v>
      </c>
      <c r="AV109" s="12" t="s">
        <v>87</v>
      </c>
      <c r="AW109" s="12" t="s">
        <v>41</v>
      </c>
      <c r="AX109" s="12" t="s">
        <v>79</v>
      </c>
      <c r="AY109" s="206" t="s">
        <v>142</v>
      </c>
    </row>
    <row r="110" spans="2:65" s="11" customFormat="1" ht="11.25">
      <c r="B110" s="168"/>
      <c r="C110" s="169"/>
      <c r="D110" s="170" t="s">
        <v>155</v>
      </c>
      <c r="E110" s="171" t="s">
        <v>35</v>
      </c>
      <c r="F110" s="172" t="s">
        <v>1335</v>
      </c>
      <c r="G110" s="169"/>
      <c r="H110" s="173">
        <v>2.6779999999999999</v>
      </c>
      <c r="I110" s="169"/>
      <c r="J110" s="169"/>
      <c r="K110" s="169"/>
      <c r="L110" s="174"/>
      <c r="M110" s="175"/>
      <c r="N110" s="176"/>
      <c r="O110" s="176"/>
      <c r="P110" s="176"/>
      <c r="Q110" s="176"/>
      <c r="R110" s="176"/>
      <c r="S110" s="176"/>
      <c r="T110" s="177"/>
      <c r="AT110" s="178" t="s">
        <v>155</v>
      </c>
      <c r="AU110" s="178" t="s">
        <v>89</v>
      </c>
      <c r="AV110" s="11" t="s">
        <v>89</v>
      </c>
      <c r="AW110" s="11" t="s">
        <v>41</v>
      </c>
      <c r="AX110" s="11" t="s">
        <v>79</v>
      </c>
      <c r="AY110" s="178" t="s">
        <v>142</v>
      </c>
    </row>
    <row r="111" spans="2:65" s="11" customFormat="1" ht="11.25">
      <c r="B111" s="168"/>
      <c r="C111" s="169"/>
      <c r="D111" s="170" t="s">
        <v>155</v>
      </c>
      <c r="E111" s="171" t="s">
        <v>35</v>
      </c>
      <c r="F111" s="172" t="s">
        <v>1336</v>
      </c>
      <c r="G111" s="169"/>
      <c r="H111" s="173">
        <v>7.2240000000000002</v>
      </c>
      <c r="I111" s="169"/>
      <c r="J111" s="169"/>
      <c r="K111" s="169"/>
      <c r="L111" s="174"/>
      <c r="M111" s="175"/>
      <c r="N111" s="176"/>
      <c r="O111" s="176"/>
      <c r="P111" s="176"/>
      <c r="Q111" s="176"/>
      <c r="R111" s="176"/>
      <c r="S111" s="176"/>
      <c r="T111" s="177"/>
      <c r="AT111" s="178" t="s">
        <v>155</v>
      </c>
      <c r="AU111" s="178" t="s">
        <v>89</v>
      </c>
      <c r="AV111" s="11" t="s">
        <v>89</v>
      </c>
      <c r="AW111" s="11" t="s">
        <v>41</v>
      </c>
      <c r="AX111" s="11" t="s">
        <v>79</v>
      </c>
      <c r="AY111" s="178" t="s">
        <v>142</v>
      </c>
    </row>
    <row r="112" spans="2:65" s="13" customFormat="1" ht="11.25">
      <c r="B112" s="207"/>
      <c r="C112" s="208"/>
      <c r="D112" s="170" t="s">
        <v>155</v>
      </c>
      <c r="E112" s="209" t="s">
        <v>35</v>
      </c>
      <c r="F112" s="210" t="s">
        <v>1322</v>
      </c>
      <c r="G112" s="208"/>
      <c r="H112" s="211">
        <v>9.902000000000001</v>
      </c>
      <c r="I112" s="208"/>
      <c r="J112" s="208"/>
      <c r="K112" s="208"/>
      <c r="L112" s="212"/>
      <c r="M112" s="213"/>
      <c r="N112" s="214"/>
      <c r="O112" s="214"/>
      <c r="P112" s="214"/>
      <c r="Q112" s="214"/>
      <c r="R112" s="214"/>
      <c r="S112" s="214"/>
      <c r="T112" s="215"/>
      <c r="AT112" s="216" t="s">
        <v>155</v>
      </c>
      <c r="AU112" s="216" t="s">
        <v>89</v>
      </c>
      <c r="AV112" s="13" t="s">
        <v>162</v>
      </c>
      <c r="AW112" s="13" t="s">
        <v>41</v>
      </c>
      <c r="AX112" s="13" t="s">
        <v>87</v>
      </c>
      <c r="AY112" s="216" t="s">
        <v>142</v>
      </c>
    </row>
    <row r="113" spans="2:65" s="10" customFormat="1" ht="22.9" customHeight="1">
      <c r="B113" s="143"/>
      <c r="C113" s="144"/>
      <c r="D113" s="145" t="s">
        <v>78</v>
      </c>
      <c r="E113" s="156" t="s">
        <v>173</v>
      </c>
      <c r="F113" s="156" t="s">
        <v>1337</v>
      </c>
      <c r="G113" s="144"/>
      <c r="H113" s="144"/>
      <c r="I113" s="144"/>
      <c r="J113" s="157">
        <f>BK113</f>
        <v>131068.48999999998</v>
      </c>
      <c r="K113" s="144"/>
      <c r="L113" s="148"/>
      <c r="M113" s="149"/>
      <c r="N113" s="150"/>
      <c r="O113" s="150"/>
      <c r="P113" s="151">
        <f>SUM(P114:P148)</f>
        <v>146.36066199999996</v>
      </c>
      <c r="Q113" s="150"/>
      <c r="R113" s="151">
        <f>SUM(R114:R148)</f>
        <v>2.2553876800000001</v>
      </c>
      <c r="S113" s="150"/>
      <c r="T113" s="152">
        <f>SUM(T114:T148)</f>
        <v>0</v>
      </c>
      <c r="AR113" s="153" t="s">
        <v>87</v>
      </c>
      <c r="AT113" s="154" t="s">
        <v>78</v>
      </c>
      <c r="AU113" s="154" t="s">
        <v>87</v>
      </c>
      <c r="AY113" s="153" t="s">
        <v>142</v>
      </c>
      <c r="BK113" s="155">
        <f>SUM(BK114:BK148)</f>
        <v>131068.48999999998</v>
      </c>
    </row>
    <row r="114" spans="2:65" s="1" customFormat="1" ht="22.5" customHeight="1">
      <c r="B114" s="30"/>
      <c r="C114" s="158" t="s">
        <v>190</v>
      </c>
      <c r="D114" s="158" t="s">
        <v>145</v>
      </c>
      <c r="E114" s="159" t="s">
        <v>1338</v>
      </c>
      <c r="F114" s="160" t="s">
        <v>1339</v>
      </c>
      <c r="G114" s="161" t="s">
        <v>327</v>
      </c>
      <c r="H114" s="162">
        <v>81.48</v>
      </c>
      <c r="I114" s="163">
        <v>529</v>
      </c>
      <c r="J114" s="163">
        <f>ROUND(I114*H114,2)</f>
        <v>43102.92</v>
      </c>
      <c r="K114" s="160" t="s">
        <v>149</v>
      </c>
      <c r="L114" s="34"/>
      <c r="M114" s="56" t="s">
        <v>35</v>
      </c>
      <c r="N114" s="164" t="s">
        <v>50</v>
      </c>
      <c r="O114" s="165">
        <v>1.02</v>
      </c>
      <c r="P114" s="165">
        <f>O114*H114</f>
        <v>83.1096</v>
      </c>
      <c r="Q114" s="165">
        <v>8.2500000000000004E-3</v>
      </c>
      <c r="R114" s="165">
        <f>Q114*H114</f>
        <v>0.67221000000000009</v>
      </c>
      <c r="S114" s="165">
        <v>0</v>
      </c>
      <c r="T114" s="166">
        <f>S114*H114</f>
        <v>0</v>
      </c>
      <c r="AR114" s="15" t="s">
        <v>162</v>
      </c>
      <c r="AT114" s="15" t="s">
        <v>145</v>
      </c>
      <c r="AU114" s="15" t="s">
        <v>89</v>
      </c>
      <c r="AY114" s="15" t="s">
        <v>142</v>
      </c>
      <c r="BE114" s="167">
        <f>IF(N114="základní",J114,0)</f>
        <v>43102.92</v>
      </c>
      <c r="BF114" s="167">
        <f>IF(N114="snížená",J114,0)</f>
        <v>0</v>
      </c>
      <c r="BG114" s="167">
        <f>IF(N114="zákl. přenesená",J114,0)</f>
        <v>0</v>
      </c>
      <c r="BH114" s="167">
        <f>IF(N114="sníž. přenesená",J114,0)</f>
        <v>0</v>
      </c>
      <c r="BI114" s="167">
        <f>IF(N114="nulová",J114,0)</f>
        <v>0</v>
      </c>
      <c r="BJ114" s="15" t="s">
        <v>87</v>
      </c>
      <c r="BK114" s="167">
        <f>ROUND(I114*H114,2)</f>
        <v>43102.92</v>
      </c>
      <c r="BL114" s="15" t="s">
        <v>162</v>
      </c>
      <c r="BM114" s="15" t="s">
        <v>235</v>
      </c>
    </row>
    <row r="115" spans="2:65" s="12" customFormat="1" ht="11.25">
      <c r="B115" s="198"/>
      <c r="C115" s="199"/>
      <c r="D115" s="170" t="s">
        <v>155</v>
      </c>
      <c r="E115" s="200" t="s">
        <v>35</v>
      </c>
      <c r="F115" s="201" t="s">
        <v>1340</v>
      </c>
      <c r="G115" s="199"/>
      <c r="H115" s="200" t="s">
        <v>35</v>
      </c>
      <c r="I115" s="199"/>
      <c r="J115" s="199"/>
      <c r="K115" s="199"/>
      <c r="L115" s="202"/>
      <c r="M115" s="203"/>
      <c r="N115" s="204"/>
      <c r="O115" s="204"/>
      <c r="P115" s="204"/>
      <c r="Q115" s="204"/>
      <c r="R115" s="204"/>
      <c r="S115" s="204"/>
      <c r="T115" s="205"/>
      <c r="AT115" s="206" t="s">
        <v>155</v>
      </c>
      <c r="AU115" s="206" t="s">
        <v>89</v>
      </c>
      <c r="AV115" s="12" t="s">
        <v>87</v>
      </c>
      <c r="AW115" s="12" t="s">
        <v>41</v>
      </c>
      <c r="AX115" s="12" t="s">
        <v>79</v>
      </c>
      <c r="AY115" s="206" t="s">
        <v>142</v>
      </c>
    </row>
    <row r="116" spans="2:65" s="11" customFormat="1" ht="11.25">
      <c r="B116" s="168"/>
      <c r="C116" s="169"/>
      <c r="D116" s="170" t="s">
        <v>155</v>
      </c>
      <c r="E116" s="171" t="s">
        <v>35</v>
      </c>
      <c r="F116" s="172" t="s">
        <v>1341</v>
      </c>
      <c r="G116" s="169"/>
      <c r="H116" s="173">
        <v>47</v>
      </c>
      <c r="I116" s="169"/>
      <c r="J116" s="169"/>
      <c r="K116" s="169"/>
      <c r="L116" s="174"/>
      <c r="M116" s="175"/>
      <c r="N116" s="176"/>
      <c r="O116" s="176"/>
      <c r="P116" s="176"/>
      <c r="Q116" s="176"/>
      <c r="R116" s="176"/>
      <c r="S116" s="176"/>
      <c r="T116" s="177"/>
      <c r="AT116" s="178" t="s">
        <v>155</v>
      </c>
      <c r="AU116" s="178" t="s">
        <v>89</v>
      </c>
      <c r="AV116" s="11" t="s">
        <v>89</v>
      </c>
      <c r="AW116" s="11" t="s">
        <v>41</v>
      </c>
      <c r="AX116" s="11" t="s">
        <v>79</v>
      </c>
      <c r="AY116" s="178" t="s">
        <v>142</v>
      </c>
    </row>
    <row r="117" spans="2:65" s="11" customFormat="1" ht="11.25">
      <c r="B117" s="168"/>
      <c r="C117" s="169"/>
      <c r="D117" s="170" t="s">
        <v>155</v>
      </c>
      <c r="E117" s="171" t="s">
        <v>35</v>
      </c>
      <c r="F117" s="172" t="s">
        <v>1342</v>
      </c>
      <c r="G117" s="169"/>
      <c r="H117" s="173">
        <v>34.479999999999997</v>
      </c>
      <c r="I117" s="169"/>
      <c r="J117" s="169"/>
      <c r="K117" s="169"/>
      <c r="L117" s="174"/>
      <c r="M117" s="175"/>
      <c r="N117" s="176"/>
      <c r="O117" s="176"/>
      <c r="P117" s="176"/>
      <c r="Q117" s="176"/>
      <c r="R117" s="176"/>
      <c r="S117" s="176"/>
      <c r="T117" s="177"/>
      <c r="AT117" s="178" t="s">
        <v>155</v>
      </c>
      <c r="AU117" s="178" t="s">
        <v>89</v>
      </c>
      <c r="AV117" s="11" t="s">
        <v>89</v>
      </c>
      <c r="AW117" s="11" t="s">
        <v>41</v>
      </c>
      <c r="AX117" s="11" t="s">
        <v>79</v>
      </c>
      <c r="AY117" s="178" t="s">
        <v>142</v>
      </c>
    </row>
    <row r="118" spans="2:65" s="13" customFormat="1" ht="11.25">
      <c r="B118" s="207"/>
      <c r="C118" s="208"/>
      <c r="D118" s="170" t="s">
        <v>155</v>
      </c>
      <c r="E118" s="209" t="s">
        <v>35</v>
      </c>
      <c r="F118" s="210" t="s">
        <v>1322</v>
      </c>
      <c r="G118" s="208"/>
      <c r="H118" s="211">
        <v>81.47999999999999</v>
      </c>
      <c r="I118" s="208"/>
      <c r="J118" s="208"/>
      <c r="K118" s="208"/>
      <c r="L118" s="212"/>
      <c r="M118" s="213"/>
      <c r="N118" s="214"/>
      <c r="O118" s="214"/>
      <c r="P118" s="214"/>
      <c r="Q118" s="214"/>
      <c r="R118" s="214"/>
      <c r="S118" s="214"/>
      <c r="T118" s="215"/>
      <c r="AT118" s="216" t="s">
        <v>155</v>
      </c>
      <c r="AU118" s="216" t="s">
        <v>89</v>
      </c>
      <c r="AV118" s="13" t="s">
        <v>162</v>
      </c>
      <c r="AW118" s="13" t="s">
        <v>41</v>
      </c>
      <c r="AX118" s="13" t="s">
        <v>87</v>
      </c>
      <c r="AY118" s="216" t="s">
        <v>142</v>
      </c>
    </row>
    <row r="119" spans="2:65" s="1" customFormat="1" ht="16.5" customHeight="1">
      <c r="B119" s="30"/>
      <c r="C119" s="184" t="s">
        <v>194</v>
      </c>
      <c r="D119" s="184" t="s">
        <v>367</v>
      </c>
      <c r="E119" s="185" t="s">
        <v>1343</v>
      </c>
      <c r="F119" s="186" t="s">
        <v>1344</v>
      </c>
      <c r="G119" s="187" t="s">
        <v>327</v>
      </c>
      <c r="H119" s="188">
        <v>83.11</v>
      </c>
      <c r="I119" s="189">
        <v>195</v>
      </c>
      <c r="J119" s="189">
        <f>ROUND(I119*H119,2)</f>
        <v>16206.45</v>
      </c>
      <c r="K119" s="186" t="s">
        <v>149</v>
      </c>
      <c r="L119" s="190"/>
      <c r="M119" s="191" t="s">
        <v>35</v>
      </c>
      <c r="N119" s="192" t="s">
        <v>50</v>
      </c>
      <c r="O119" s="165">
        <v>0</v>
      </c>
      <c r="P119" s="165">
        <f>O119*H119</f>
        <v>0</v>
      </c>
      <c r="Q119" s="165">
        <v>2.8E-3</v>
      </c>
      <c r="R119" s="165">
        <f>Q119*H119</f>
        <v>0.232708</v>
      </c>
      <c r="S119" s="165">
        <v>0</v>
      </c>
      <c r="T119" s="166">
        <f>S119*H119</f>
        <v>0</v>
      </c>
      <c r="AR119" s="15" t="s">
        <v>183</v>
      </c>
      <c r="AT119" s="15" t="s">
        <v>367</v>
      </c>
      <c r="AU119" s="15" t="s">
        <v>89</v>
      </c>
      <c r="AY119" s="15" t="s">
        <v>142</v>
      </c>
      <c r="BE119" s="167">
        <f>IF(N119="základní",J119,0)</f>
        <v>16206.45</v>
      </c>
      <c r="BF119" s="167">
        <f>IF(N119="snížená",J119,0)</f>
        <v>0</v>
      </c>
      <c r="BG119" s="167">
        <f>IF(N119="zákl. přenesená",J119,0)</f>
        <v>0</v>
      </c>
      <c r="BH119" s="167">
        <f>IF(N119="sníž. přenesená",J119,0)</f>
        <v>0</v>
      </c>
      <c r="BI119" s="167">
        <f>IF(N119="nulová",J119,0)</f>
        <v>0</v>
      </c>
      <c r="BJ119" s="15" t="s">
        <v>87</v>
      </c>
      <c r="BK119" s="167">
        <f>ROUND(I119*H119,2)</f>
        <v>16206.45</v>
      </c>
      <c r="BL119" s="15" t="s">
        <v>162</v>
      </c>
      <c r="BM119" s="15" t="s">
        <v>245</v>
      </c>
    </row>
    <row r="120" spans="2:65" s="11" customFormat="1" ht="11.25">
      <c r="B120" s="168"/>
      <c r="C120" s="169"/>
      <c r="D120" s="170" t="s">
        <v>155</v>
      </c>
      <c r="E120" s="171" t="s">
        <v>35</v>
      </c>
      <c r="F120" s="172" t="s">
        <v>1345</v>
      </c>
      <c r="G120" s="169"/>
      <c r="H120" s="173">
        <v>83.11</v>
      </c>
      <c r="I120" s="169"/>
      <c r="J120" s="169"/>
      <c r="K120" s="169"/>
      <c r="L120" s="174"/>
      <c r="M120" s="175"/>
      <c r="N120" s="176"/>
      <c r="O120" s="176"/>
      <c r="P120" s="176"/>
      <c r="Q120" s="176"/>
      <c r="R120" s="176"/>
      <c r="S120" s="176"/>
      <c r="T120" s="177"/>
      <c r="AT120" s="178" t="s">
        <v>155</v>
      </c>
      <c r="AU120" s="178" t="s">
        <v>89</v>
      </c>
      <c r="AV120" s="11" t="s">
        <v>89</v>
      </c>
      <c r="AW120" s="11" t="s">
        <v>41</v>
      </c>
      <c r="AX120" s="11" t="s">
        <v>79</v>
      </c>
      <c r="AY120" s="178" t="s">
        <v>142</v>
      </c>
    </row>
    <row r="121" spans="2:65" s="13" customFormat="1" ht="11.25">
      <c r="B121" s="207"/>
      <c r="C121" s="208"/>
      <c r="D121" s="170" t="s">
        <v>155</v>
      </c>
      <c r="E121" s="209" t="s">
        <v>35</v>
      </c>
      <c r="F121" s="210" t="s">
        <v>1322</v>
      </c>
      <c r="G121" s="208"/>
      <c r="H121" s="211">
        <v>83.11</v>
      </c>
      <c r="I121" s="208"/>
      <c r="J121" s="208"/>
      <c r="K121" s="208"/>
      <c r="L121" s="212"/>
      <c r="M121" s="213"/>
      <c r="N121" s="214"/>
      <c r="O121" s="214"/>
      <c r="P121" s="214"/>
      <c r="Q121" s="214"/>
      <c r="R121" s="214"/>
      <c r="S121" s="214"/>
      <c r="T121" s="215"/>
      <c r="AT121" s="216" t="s">
        <v>155</v>
      </c>
      <c r="AU121" s="216" t="s">
        <v>89</v>
      </c>
      <c r="AV121" s="13" t="s">
        <v>162</v>
      </c>
      <c r="AW121" s="13" t="s">
        <v>41</v>
      </c>
      <c r="AX121" s="13" t="s">
        <v>87</v>
      </c>
      <c r="AY121" s="216" t="s">
        <v>142</v>
      </c>
    </row>
    <row r="122" spans="2:65" s="1" customFormat="1" ht="22.5" customHeight="1">
      <c r="B122" s="30"/>
      <c r="C122" s="158" t="s">
        <v>198</v>
      </c>
      <c r="D122" s="158" t="s">
        <v>145</v>
      </c>
      <c r="E122" s="159" t="s">
        <v>1346</v>
      </c>
      <c r="F122" s="160" t="s">
        <v>1347</v>
      </c>
      <c r="G122" s="161" t="s">
        <v>327</v>
      </c>
      <c r="H122" s="162">
        <v>81.48</v>
      </c>
      <c r="I122" s="163">
        <v>262</v>
      </c>
      <c r="J122" s="163">
        <f>ROUND(I122*H122,2)</f>
        <v>21347.759999999998</v>
      </c>
      <c r="K122" s="160" t="s">
        <v>149</v>
      </c>
      <c r="L122" s="34"/>
      <c r="M122" s="56" t="s">
        <v>35</v>
      </c>
      <c r="N122" s="164" t="s">
        <v>50</v>
      </c>
      <c r="O122" s="165">
        <v>0.253</v>
      </c>
      <c r="P122" s="165">
        <f>O122*H122</f>
        <v>20.614440000000002</v>
      </c>
      <c r="Q122" s="165">
        <v>6.5799999999999999E-3</v>
      </c>
      <c r="R122" s="165">
        <f>Q122*H122</f>
        <v>0.53613840000000001</v>
      </c>
      <c r="S122" s="165">
        <v>0</v>
      </c>
      <c r="T122" s="166">
        <f>S122*H122</f>
        <v>0</v>
      </c>
      <c r="AR122" s="15" t="s">
        <v>162</v>
      </c>
      <c r="AT122" s="15" t="s">
        <v>145</v>
      </c>
      <c r="AU122" s="15" t="s">
        <v>89</v>
      </c>
      <c r="AY122" s="15" t="s">
        <v>142</v>
      </c>
      <c r="BE122" s="167">
        <f>IF(N122="základní",J122,0)</f>
        <v>21347.759999999998</v>
      </c>
      <c r="BF122" s="167">
        <f>IF(N122="snížená",J122,0)</f>
        <v>0</v>
      </c>
      <c r="BG122" s="167">
        <f>IF(N122="zákl. přenesená",J122,0)</f>
        <v>0</v>
      </c>
      <c r="BH122" s="167">
        <f>IF(N122="sníž. přenesená",J122,0)</f>
        <v>0</v>
      </c>
      <c r="BI122" s="167">
        <f>IF(N122="nulová",J122,0)</f>
        <v>0</v>
      </c>
      <c r="BJ122" s="15" t="s">
        <v>87</v>
      </c>
      <c r="BK122" s="167">
        <f>ROUND(I122*H122,2)</f>
        <v>21347.759999999998</v>
      </c>
      <c r="BL122" s="15" t="s">
        <v>162</v>
      </c>
      <c r="BM122" s="15" t="s">
        <v>255</v>
      </c>
    </row>
    <row r="123" spans="2:65" s="1" customFormat="1" ht="16.5" customHeight="1">
      <c r="B123" s="30"/>
      <c r="C123" s="184" t="s">
        <v>203</v>
      </c>
      <c r="D123" s="184" t="s">
        <v>367</v>
      </c>
      <c r="E123" s="185" t="s">
        <v>1348</v>
      </c>
      <c r="F123" s="186" t="s">
        <v>1349</v>
      </c>
      <c r="G123" s="187" t="s">
        <v>327</v>
      </c>
      <c r="H123" s="188">
        <v>83.11</v>
      </c>
      <c r="I123" s="189">
        <v>149</v>
      </c>
      <c r="J123" s="189">
        <f>ROUND(I123*H123,2)</f>
        <v>12383.39</v>
      </c>
      <c r="K123" s="186" t="s">
        <v>149</v>
      </c>
      <c r="L123" s="190"/>
      <c r="M123" s="191" t="s">
        <v>35</v>
      </c>
      <c r="N123" s="192" t="s">
        <v>50</v>
      </c>
      <c r="O123" s="165">
        <v>0</v>
      </c>
      <c r="P123" s="165">
        <f>O123*H123</f>
        <v>0</v>
      </c>
      <c r="Q123" s="165">
        <v>2.0400000000000001E-3</v>
      </c>
      <c r="R123" s="165">
        <f>Q123*H123</f>
        <v>0.16954440000000001</v>
      </c>
      <c r="S123" s="165">
        <v>0</v>
      </c>
      <c r="T123" s="166">
        <f>S123*H123</f>
        <v>0</v>
      </c>
      <c r="AR123" s="15" t="s">
        <v>183</v>
      </c>
      <c r="AT123" s="15" t="s">
        <v>367</v>
      </c>
      <c r="AU123" s="15" t="s">
        <v>89</v>
      </c>
      <c r="AY123" s="15" t="s">
        <v>142</v>
      </c>
      <c r="BE123" s="167">
        <f>IF(N123="základní",J123,0)</f>
        <v>12383.39</v>
      </c>
      <c r="BF123" s="167">
        <f>IF(N123="snížená",J123,0)</f>
        <v>0</v>
      </c>
      <c r="BG123" s="167">
        <f>IF(N123="zákl. přenesená",J123,0)</f>
        <v>0</v>
      </c>
      <c r="BH123" s="167">
        <f>IF(N123="sníž. přenesená",J123,0)</f>
        <v>0</v>
      </c>
      <c r="BI123" s="167">
        <f>IF(N123="nulová",J123,0)</f>
        <v>0</v>
      </c>
      <c r="BJ123" s="15" t="s">
        <v>87</v>
      </c>
      <c r="BK123" s="167">
        <f>ROUND(I123*H123,2)</f>
        <v>12383.39</v>
      </c>
      <c r="BL123" s="15" t="s">
        <v>162</v>
      </c>
      <c r="BM123" s="15" t="s">
        <v>264</v>
      </c>
    </row>
    <row r="124" spans="2:65" s="11" customFormat="1" ht="11.25">
      <c r="B124" s="168"/>
      <c r="C124" s="169"/>
      <c r="D124" s="170" t="s">
        <v>155</v>
      </c>
      <c r="E124" s="171" t="s">
        <v>35</v>
      </c>
      <c r="F124" s="172" t="s">
        <v>1350</v>
      </c>
      <c r="G124" s="169"/>
      <c r="H124" s="173">
        <v>83.11</v>
      </c>
      <c r="I124" s="169"/>
      <c r="J124" s="169"/>
      <c r="K124" s="169"/>
      <c r="L124" s="174"/>
      <c r="M124" s="175"/>
      <c r="N124" s="176"/>
      <c r="O124" s="176"/>
      <c r="P124" s="176"/>
      <c r="Q124" s="176"/>
      <c r="R124" s="176"/>
      <c r="S124" s="176"/>
      <c r="T124" s="177"/>
      <c r="AT124" s="178" t="s">
        <v>155</v>
      </c>
      <c r="AU124" s="178" t="s">
        <v>89</v>
      </c>
      <c r="AV124" s="11" t="s">
        <v>89</v>
      </c>
      <c r="AW124" s="11" t="s">
        <v>41</v>
      </c>
      <c r="AX124" s="11" t="s">
        <v>79</v>
      </c>
      <c r="AY124" s="178" t="s">
        <v>142</v>
      </c>
    </row>
    <row r="125" spans="2:65" s="13" customFormat="1" ht="11.25">
      <c r="B125" s="207"/>
      <c r="C125" s="208"/>
      <c r="D125" s="170" t="s">
        <v>155</v>
      </c>
      <c r="E125" s="209" t="s">
        <v>35</v>
      </c>
      <c r="F125" s="210" t="s">
        <v>1322</v>
      </c>
      <c r="G125" s="208"/>
      <c r="H125" s="211">
        <v>83.11</v>
      </c>
      <c r="I125" s="208"/>
      <c r="J125" s="208"/>
      <c r="K125" s="208"/>
      <c r="L125" s="212"/>
      <c r="M125" s="213"/>
      <c r="N125" s="214"/>
      <c r="O125" s="214"/>
      <c r="P125" s="214"/>
      <c r="Q125" s="214"/>
      <c r="R125" s="214"/>
      <c r="S125" s="214"/>
      <c r="T125" s="215"/>
      <c r="AT125" s="216" t="s">
        <v>155</v>
      </c>
      <c r="AU125" s="216" t="s">
        <v>89</v>
      </c>
      <c r="AV125" s="13" t="s">
        <v>162</v>
      </c>
      <c r="AW125" s="13" t="s">
        <v>41</v>
      </c>
      <c r="AX125" s="13" t="s">
        <v>87</v>
      </c>
      <c r="AY125" s="216" t="s">
        <v>142</v>
      </c>
    </row>
    <row r="126" spans="2:65" s="1" customFormat="1" ht="16.5" customHeight="1">
      <c r="B126" s="30"/>
      <c r="C126" s="158" t="s">
        <v>207</v>
      </c>
      <c r="D126" s="158" t="s">
        <v>145</v>
      </c>
      <c r="E126" s="159" t="s">
        <v>1351</v>
      </c>
      <c r="F126" s="160" t="s">
        <v>1352</v>
      </c>
      <c r="G126" s="161" t="s">
        <v>327</v>
      </c>
      <c r="H126" s="162">
        <v>54.308</v>
      </c>
      <c r="I126" s="163">
        <v>197</v>
      </c>
      <c r="J126" s="163">
        <f>ROUND(I126*H126,2)</f>
        <v>10698.68</v>
      </c>
      <c r="K126" s="160" t="s">
        <v>149</v>
      </c>
      <c r="L126" s="34"/>
      <c r="M126" s="56" t="s">
        <v>35</v>
      </c>
      <c r="N126" s="164" t="s">
        <v>50</v>
      </c>
      <c r="O126" s="165">
        <v>0.33</v>
      </c>
      <c r="P126" s="165">
        <f>O126*H126</f>
        <v>17.92164</v>
      </c>
      <c r="Q126" s="165">
        <v>4.3800000000000002E-3</v>
      </c>
      <c r="R126" s="165">
        <f>Q126*H126</f>
        <v>0.23786904</v>
      </c>
      <c r="S126" s="165">
        <v>0</v>
      </c>
      <c r="T126" s="166">
        <f>S126*H126</f>
        <v>0</v>
      </c>
      <c r="AR126" s="15" t="s">
        <v>162</v>
      </c>
      <c r="AT126" s="15" t="s">
        <v>145</v>
      </c>
      <c r="AU126" s="15" t="s">
        <v>89</v>
      </c>
      <c r="AY126" s="15" t="s">
        <v>142</v>
      </c>
      <c r="BE126" s="167">
        <f>IF(N126="základní",J126,0)</f>
        <v>10698.68</v>
      </c>
      <c r="BF126" s="167">
        <f>IF(N126="snížená",J126,0)</f>
        <v>0</v>
      </c>
      <c r="BG126" s="167">
        <f>IF(N126="zákl. přenesená",J126,0)</f>
        <v>0</v>
      </c>
      <c r="BH126" s="167">
        <f>IF(N126="sníž. přenesená",J126,0)</f>
        <v>0</v>
      </c>
      <c r="BI126" s="167">
        <f>IF(N126="nulová",J126,0)</f>
        <v>0</v>
      </c>
      <c r="BJ126" s="15" t="s">
        <v>87</v>
      </c>
      <c r="BK126" s="167">
        <f>ROUND(I126*H126,2)</f>
        <v>10698.68</v>
      </c>
      <c r="BL126" s="15" t="s">
        <v>162</v>
      </c>
      <c r="BM126" s="15" t="s">
        <v>272</v>
      </c>
    </row>
    <row r="127" spans="2:65" s="12" customFormat="1" ht="11.25">
      <c r="B127" s="198"/>
      <c r="C127" s="199"/>
      <c r="D127" s="170" t="s">
        <v>155</v>
      </c>
      <c r="E127" s="200" t="s">
        <v>35</v>
      </c>
      <c r="F127" s="201" t="s">
        <v>1340</v>
      </c>
      <c r="G127" s="199"/>
      <c r="H127" s="200" t="s">
        <v>35</v>
      </c>
      <c r="I127" s="199"/>
      <c r="J127" s="199"/>
      <c r="K127" s="199"/>
      <c r="L127" s="202"/>
      <c r="M127" s="203"/>
      <c r="N127" s="204"/>
      <c r="O127" s="204"/>
      <c r="P127" s="204"/>
      <c r="Q127" s="204"/>
      <c r="R127" s="204"/>
      <c r="S127" s="204"/>
      <c r="T127" s="205"/>
      <c r="AT127" s="206" t="s">
        <v>155</v>
      </c>
      <c r="AU127" s="206" t="s">
        <v>89</v>
      </c>
      <c r="AV127" s="12" t="s">
        <v>87</v>
      </c>
      <c r="AW127" s="12" t="s">
        <v>41</v>
      </c>
      <c r="AX127" s="12" t="s">
        <v>79</v>
      </c>
      <c r="AY127" s="206" t="s">
        <v>142</v>
      </c>
    </row>
    <row r="128" spans="2:65" s="11" customFormat="1" ht="11.25">
      <c r="B128" s="168"/>
      <c r="C128" s="169"/>
      <c r="D128" s="170" t="s">
        <v>155</v>
      </c>
      <c r="E128" s="171" t="s">
        <v>35</v>
      </c>
      <c r="F128" s="172" t="s">
        <v>1353</v>
      </c>
      <c r="G128" s="169"/>
      <c r="H128" s="173">
        <v>34.4</v>
      </c>
      <c r="I128" s="169"/>
      <c r="J128" s="169"/>
      <c r="K128" s="169"/>
      <c r="L128" s="174"/>
      <c r="M128" s="175"/>
      <c r="N128" s="176"/>
      <c r="O128" s="176"/>
      <c r="P128" s="176"/>
      <c r="Q128" s="176"/>
      <c r="R128" s="176"/>
      <c r="S128" s="176"/>
      <c r="T128" s="177"/>
      <c r="AT128" s="178" t="s">
        <v>155</v>
      </c>
      <c r="AU128" s="178" t="s">
        <v>89</v>
      </c>
      <c r="AV128" s="11" t="s">
        <v>89</v>
      </c>
      <c r="AW128" s="11" t="s">
        <v>41</v>
      </c>
      <c r="AX128" s="11" t="s">
        <v>79</v>
      </c>
      <c r="AY128" s="178" t="s">
        <v>142</v>
      </c>
    </row>
    <row r="129" spans="2:65" s="11" customFormat="1" ht="11.25">
      <c r="B129" s="168"/>
      <c r="C129" s="169"/>
      <c r="D129" s="170" t="s">
        <v>155</v>
      </c>
      <c r="E129" s="171" t="s">
        <v>35</v>
      </c>
      <c r="F129" s="172" t="s">
        <v>1354</v>
      </c>
      <c r="G129" s="169"/>
      <c r="H129" s="173">
        <v>19.908000000000001</v>
      </c>
      <c r="I129" s="169"/>
      <c r="J129" s="169"/>
      <c r="K129" s="169"/>
      <c r="L129" s="174"/>
      <c r="M129" s="175"/>
      <c r="N129" s="176"/>
      <c r="O129" s="176"/>
      <c r="P129" s="176"/>
      <c r="Q129" s="176"/>
      <c r="R129" s="176"/>
      <c r="S129" s="176"/>
      <c r="T129" s="177"/>
      <c r="AT129" s="178" t="s">
        <v>155</v>
      </c>
      <c r="AU129" s="178" t="s">
        <v>89</v>
      </c>
      <c r="AV129" s="11" t="s">
        <v>89</v>
      </c>
      <c r="AW129" s="11" t="s">
        <v>41</v>
      </c>
      <c r="AX129" s="11" t="s">
        <v>79</v>
      </c>
      <c r="AY129" s="178" t="s">
        <v>142</v>
      </c>
    </row>
    <row r="130" spans="2:65" s="13" customFormat="1" ht="11.25">
      <c r="B130" s="207"/>
      <c r="C130" s="208"/>
      <c r="D130" s="170" t="s">
        <v>155</v>
      </c>
      <c r="E130" s="209" t="s">
        <v>35</v>
      </c>
      <c r="F130" s="210" t="s">
        <v>1322</v>
      </c>
      <c r="G130" s="208"/>
      <c r="H130" s="211">
        <v>54.308</v>
      </c>
      <c r="I130" s="208"/>
      <c r="J130" s="208"/>
      <c r="K130" s="208"/>
      <c r="L130" s="212"/>
      <c r="M130" s="213"/>
      <c r="N130" s="214"/>
      <c r="O130" s="214"/>
      <c r="P130" s="214"/>
      <c r="Q130" s="214"/>
      <c r="R130" s="214"/>
      <c r="S130" s="214"/>
      <c r="T130" s="215"/>
      <c r="AT130" s="216" t="s">
        <v>155</v>
      </c>
      <c r="AU130" s="216" t="s">
        <v>89</v>
      </c>
      <c r="AV130" s="13" t="s">
        <v>162</v>
      </c>
      <c r="AW130" s="13" t="s">
        <v>41</v>
      </c>
      <c r="AX130" s="13" t="s">
        <v>87</v>
      </c>
      <c r="AY130" s="216" t="s">
        <v>142</v>
      </c>
    </row>
    <row r="131" spans="2:65" s="1" customFormat="1" ht="22.5" customHeight="1">
      <c r="B131" s="30"/>
      <c r="C131" s="158" t="s">
        <v>212</v>
      </c>
      <c r="D131" s="158" t="s">
        <v>145</v>
      </c>
      <c r="E131" s="159" t="s">
        <v>1355</v>
      </c>
      <c r="F131" s="160" t="s">
        <v>1356</v>
      </c>
      <c r="G131" s="161" t="s">
        <v>227</v>
      </c>
      <c r="H131" s="162">
        <v>6</v>
      </c>
      <c r="I131" s="163">
        <v>36.200000000000003</v>
      </c>
      <c r="J131" s="163">
        <f>ROUND(I131*H131,2)</f>
        <v>217.2</v>
      </c>
      <c r="K131" s="160" t="s">
        <v>149</v>
      </c>
      <c r="L131" s="34"/>
      <c r="M131" s="56" t="s">
        <v>35</v>
      </c>
      <c r="N131" s="164" t="s">
        <v>50</v>
      </c>
      <c r="O131" s="165">
        <v>0.11</v>
      </c>
      <c r="P131" s="165">
        <f>O131*H131</f>
        <v>0.66</v>
      </c>
      <c r="Q131" s="165">
        <v>0</v>
      </c>
      <c r="R131" s="165">
        <f>Q131*H131</f>
        <v>0</v>
      </c>
      <c r="S131" s="165">
        <v>0</v>
      </c>
      <c r="T131" s="166">
        <f>S131*H131</f>
        <v>0</v>
      </c>
      <c r="AR131" s="15" t="s">
        <v>162</v>
      </c>
      <c r="AT131" s="15" t="s">
        <v>145</v>
      </c>
      <c r="AU131" s="15" t="s">
        <v>89</v>
      </c>
      <c r="AY131" s="15" t="s">
        <v>142</v>
      </c>
      <c r="BE131" s="167">
        <f>IF(N131="základní",J131,0)</f>
        <v>217.2</v>
      </c>
      <c r="BF131" s="167">
        <f>IF(N131="snížená",J131,0)</f>
        <v>0</v>
      </c>
      <c r="BG131" s="167">
        <f>IF(N131="zákl. přenesená",J131,0)</f>
        <v>0</v>
      </c>
      <c r="BH131" s="167">
        <f>IF(N131="sníž. přenesená",J131,0)</f>
        <v>0</v>
      </c>
      <c r="BI131" s="167">
        <f>IF(N131="nulová",J131,0)</f>
        <v>0</v>
      </c>
      <c r="BJ131" s="15" t="s">
        <v>87</v>
      </c>
      <c r="BK131" s="167">
        <f>ROUND(I131*H131,2)</f>
        <v>217.2</v>
      </c>
      <c r="BL131" s="15" t="s">
        <v>162</v>
      </c>
      <c r="BM131" s="15" t="s">
        <v>280</v>
      </c>
    </row>
    <row r="132" spans="2:65" s="12" customFormat="1" ht="11.25">
      <c r="B132" s="198"/>
      <c r="C132" s="199"/>
      <c r="D132" s="170" t="s">
        <v>155</v>
      </c>
      <c r="E132" s="200" t="s">
        <v>35</v>
      </c>
      <c r="F132" s="201" t="s">
        <v>1340</v>
      </c>
      <c r="G132" s="199"/>
      <c r="H132" s="200" t="s">
        <v>35</v>
      </c>
      <c r="I132" s="199"/>
      <c r="J132" s="199"/>
      <c r="K132" s="199"/>
      <c r="L132" s="202"/>
      <c r="M132" s="203"/>
      <c r="N132" s="204"/>
      <c r="O132" s="204"/>
      <c r="P132" s="204"/>
      <c r="Q132" s="204"/>
      <c r="R132" s="204"/>
      <c r="S132" s="204"/>
      <c r="T132" s="205"/>
      <c r="AT132" s="206" t="s">
        <v>155</v>
      </c>
      <c r="AU132" s="206" t="s">
        <v>89</v>
      </c>
      <c r="AV132" s="12" t="s">
        <v>87</v>
      </c>
      <c r="AW132" s="12" t="s">
        <v>41</v>
      </c>
      <c r="AX132" s="12" t="s">
        <v>79</v>
      </c>
      <c r="AY132" s="206" t="s">
        <v>142</v>
      </c>
    </row>
    <row r="133" spans="2:65" s="11" customFormat="1" ht="11.25">
      <c r="B133" s="168"/>
      <c r="C133" s="169"/>
      <c r="D133" s="170" t="s">
        <v>155</v>
      </c>
      <c r="E133" s="171" t="s">
        <v>35</v>
      </c>
      <c r="F133" s="172" t="s">
        <v>1357</v>
      </c>
      <c r="G133" s="169"/>
      <c r="H133" s="173">
        <v>6</v>
      </c>
      <c r="I133" s="169"/>
      <c r="J133" s="169"/>
      <c r="K133" s="169"/>
      <c r="L133" s="174"/>
      <c r="M133" s="175"/>
      <c r="N133" s="176"/>
      <c r="O133" s="176"/>
      <c r="P133" s="176"/>
      <c r="Q133" s="176"/>
      <c r="R133" s="176"/>
      <c r="S133" s="176"/>
      <c r="T133" s="177"/>
      <c r="AT133" s="178" t="s">
        <v>155</v>
      </c>
      <c r="AU133" s="178" t="s">
        <v>89</v>
      </c>
      <c r="AV133" s="11" t="s">
        <v>89</v>
      </c>
      <c r="AW133" s="11" t="s">
        <v>41</v>
      </c>
      <c r="AX133" s="11" t="s">
        <v>79</v>
      </c>
      <c r="AY133" s="178" t="s">
        <v>142</v>
      </c>
    </row>
    <row r="134" spans="2:65" s="13" customFormat="1" ht="11.25">
      <c r="B134" s="207"/>
      <c r="C134" s="208"/>
      <c r="D134" s="170" t="s">
        <v>155</v>
      </c>
      <c r="E134" s="209" t="s">
        <v>35</v>
      </c>
      <c r="F134" s="210" t="s">
        <v>1322</v>
      </c>
      <c r="G134" s="208"/>
      <c r="H134" s="211">
        <v>6</v>
      </c>
      <c r="I134" s="208"/>
      <c r="J134" s="208"/>
      <c r="K134" s="208"/>
      <c r="L134" s="212"/>
      <c r="M134" s="213"/>
      <c r="N134" s="214"/>
      <c r="O134" s="214"/>
      <c r="P134" s="214"/>
      <c r="Q134" s="214"/>
      <c r="R134" s="214"/>
      <c r="S134" s="214"/>
      <c r="T134" s="215"/>
      <c r="AT134" s="216" t="s">
        <v>155</v>
      </c>
      <c r="AU134" s="216" t="s">
        <v>89</v>
      </c>
      <c r="AV134" s="13" t="s">
        <v>162</v>
      </c>
      <c r="AW134" s="13" t="s">
        <v>41</v>
      </c>
      <c r="AX134" s="13" t="s">
        <v>87</v>
      </c>
      <c r="AY134" s="216" t="s">
        <v>142</v>
      </c>
    </row>
    <row r="135" spans="2:65" s="1" customFormat="1" ht="16.5" customHeight="1">
      <c r="B135" s="30"/>
      <c r="C135" s="184" t="s">
        <v>8</v>
      </c>
      <c r="D135" s="184" t="s">
        <v>367</v>
      </c>
      <c r="E135" s="185" t="s">
        <v>1358</v>
      </c>
      <c r="F135" s="186" t="s">
        <v>1359</v>
      </c>
      <c r="G135" s="187" t="s">
        <v>227</v>
      </c>
      <c r="H135" s="188">
        <v>6.3</v>
      </c>
      <c r="I135" s="189">
        <v>18.100000000000001</v>
      </c>
      <c r="J135" s="189">
        <f>ROUND(I135*H135,2)</f>
        <v>114.03</v>
      </c>
      <c r="K135" s="186" t="s">
        <v>149</v>
      </c>
      <c r="L135" s="190"/>
      <c r="M135" s="191" t="s">
        <v>35</v>
      </c>
      <c r="N135" s="192" t="s">
        <v>50</v>
      </c>
      <c r="O135" s="165">
        <v>0</v>
      </c>
      <c r="P135" s="165">
        <f>O135*H135</f>
        <v>0</v>
      </c>
      <c r="Q135" s="165">
        <v>3.0000000000000001E-5</v>
      </c>
      <c r="R135" s="165">
        <f>Q135*H135</f>
        <v>1.8899999999999999E-4</v>
      </c>
      <c r="S135" s="165">
        <v>0</v>
      </c>
      <c r="T135" s="166">
        <f>S135*H135</f>
        <v>0</v>
      </c>
      <c r="AR135" s="15" t="s">
        <v>183</v>
      </c>
      <c r="AT135" s="15" t="s">
        <v>367</v>
      </c>
      <c r="AU135" s="15" t="s">
        <v>89</v>
      </c>
      <c r="AY135" s="15" t="s">
        <v>142</v>
      </c>
      <c r="BE135" s="167">
        <f>IF(N135="základní",J135,0)</f>
        <v>114.03</v>
      </c>
      <c r="BF135" s="167">
        <f>IF(N135="snížená",J135,0)</f>
        <v>0</v>
      </c>
      <c r="BG135" s="167">
        <f>IF(N135="zákl. přenesená",J135,0)</f>
        <v>0</v>
      </c>
      <c r="BH135" s="167">
        <f>IF(N135="sníž. přenesená",J135,0)</f>
        <v>0</v>
      </c>
      <c r="BI135" s="167">
        <f>IF(N135="nulová",J135,0)</f>
        <v>0</v>
      </c>
      <c r="BJ135" s="15" t="s">
        <v>87</v>
      </c>
      <c r="BK135" s="167">
        <f>ROUND(I135*H135,2)</f>
        <v>114.03</v>
      </c>
      <c r="BL135" s="15" t="s">
        <v>162</v>
      </c>
      <c r="BM135" s="15" t="s">
        <v>293</v>
      </c>
    </row>
    <row r="136" spans="2:65" s="11" customFormat="1" ht="11.25">
      <c r="B136" s="168"/>
      <c r="C136" s="169"/>
      <c r="D136" s="170" t="s">
        <v>155</v>
      </c>
      <c r="E136" s="171" t="s">
        <v>35</v>
      </c>
      <c r="F136" s="172" t="s">
        <v>1360</v>
      </c>
      <c r="G136" s="169"/>
      <c r="H136" s="173">
        <v>6.3</v>
      </c>
      <c r="I136" s="169"/>
      <c r="J136" s="169"/>
      <c r="K136" s="169"/>
      <c r="L136" s="174"/>
      <c r="M136" s="175"/>
      <c r="N136" s="176"/>
      <c r="O136" s="176"/>
      <c r="P136" s="176"/>
      <c r="Q136" s="176"/>
      <c r="R136" s="176"/>
      <c r="S136" s="176"/>
      <c r="T136" s="177"/>
      <c r="AT136" s="178" t="s">
        <v>155</v>
      </c>
      <c r="AU136" s="178" t="s">
        <v>89</v>
      </c>
      <c r="AV136" s="11" t="s">
        <v>89</v>
      </c>
      <c r="AW136" s="11" t="s">
        <v>41</v>
      </c>
      <c r="AX136" s="11" t="s">
        <v>79</v>
      </c>
      <c r="AY136" s="178" t="s">
        <v>142</v>
      </c>
    </row>
    <row r="137" spans="2:65" s="13" customFormat="1" ht="11.25">
      <c r="B137" s="207"/>
      <c r="C137" s="208"/>
      <c r="D137" s="170" t="s">
        <v>155</v>
      </c>
      <c r="E137" s="209" t="s">
        <v>35</v>
      </c>
      <c r="F137" s="210" t="s">
        <v>1322</v>
      </c>
      <c r="G137" s="208"/>
      <c r="H137" s="211">
        <v>6.3</v>
      </c>
      <c r="I137" s="208"/>
      <c r="J137" s="208"/>
      <c r="K137" s="208"/>
      <c r="L137" s="212"/>
      <c r="M137" s="213"/>
      <c r="N137" s="214"/>
      <c r="O137" s="214"/>
      <c r="P137" s="214"/>
      <c r="Q137" s="214"/>
      <c r="R137" s="214"/>
      <c r="S137" s="214"/>
      <c r="T137" s="215"/>
      <c r="AT137" s="216" t="s">
        <v>155</v>
      </c>
      <c r="AU137" s="216" t="s">
        <v>89</v>
      </c>
      <c r="AV137" s="13" t="s">
        <v>162</v>
      </c>
      <c r="AW137" s="13" t="s">
        <v>41</v>
      </c>
      <c r="AX137" s="13" t="s">
        <v>87</v>
      </c>
      <c r="AY137" s="216" t="s">
        <v>142</v>
      </c>
    </row>
    <row r="138" spans="2:65" s="1" customFormat="1" ht="16.5" customHeight="1">
      <c r="B138" s="30"/>
      <c r="C138" s="158" t="s">
        <v>224</v>
      </c>
      <c r="D138" s="158" t="s">
        <v>145</v>
      </c>
      <c r="E138" s="159" t="s">
        <v>1361</v>
      </c>
      <c r="F138" s="160" t="s">
        <v>1362</v>
      </c>
      <c r="G138" s="161" t="s">
        <v>327</v>
      </c>
      <c r="H138" s="162">
        <v>34.753</v>
      </c>
      <c r="I138" s="163">
        <v>581</v>
      </c>
      <c r="J138" s="163">
        <f>ROUND(I138*H138,2)</f>
        <v>20191.490000000002</v>
      </c>
      <c r="K138" s="160" t="s">
        <v>149</v>
      </c>
      <c r="L138" s="34"/>
      <c r="M138" s="56" t="s">
        <v>35</v>
      </c>
      <c r="N138" s="164" t="s">
        <v>50</v>
      </c>
      <c r="O138" s="165">
        <v>0.29399999999999998</v>
      </c>
      <c r="P138" s="165">
        <f>O138*H138</f>
        <v>10.217381999999999</v>
      </c>
      <c r="Q138" s="165">
        <v>6.28E-3</v>
      </c>
      <c r="R138" s="165">
        <f>Q138*H138</f>
        <v>0.21824884</v>
      </c>
      <c r="S138" s="165">
        <v>0</v>
      </c>
      <c r="T138" s="166">
        <f>S138*H138</f>
        <v>0</v>
      </c>
      <c r="AR138" s="15" t="s">
        <v>162</v>
      </c>
      <c r="AT138" s="15" t="s">
        <v>145</v>
      </c>
      <c r="AU138" s="15" t="s">
        <v>89</v>
      </c>
      <c r="AY138" s="15" t="s">
        <v>142</v>
      </c>
      <c r="BE138" s="167">
        <f>IF(N138="základní",J138,0)</f>
        <v>20191.490000000002</v>
      </c>
      <c r="BF138" s="167">
        <f>IF(N138="snížená",J138,0)</f>
        <v>0</v>
      </c>
      <c r="BG138" s="167">
        <f>IF(N138="zákl. přenesená",J138,0)</f>
        <v>0</v>
      </c>
      <c r="BH138" s="167">
        <f>IF(N138="sníž. přenesená",J138,0)</f>
        <v>0</v>
      </c>
      <c r="BI138" s="167">
        <f>IF(N138="nulová",J138,0)</f>
        <v>0</v>
      </c>
      <c r="BJ138" s="15" t="s">
        <v>87</v>
      </c>
      <c r="BK138" s="167">
        <f>ROUND(I138*H138,2)</f>
        <v>20191.490000000002</v>
      </c>
      <c r="BL138" s="15" t="s">
        <v>162</v>
      </c>
      <c r="BM138" s="15" t="s">
        <v>448</v>
      </c>
    </row>
    <row r="139" spans="2:65" s="12" customFormat="1" ht="11.25">
      <c r="B139" s="198"/>
      <c r="C139" s="199"/>
      <c r="D139" s="170" t="s">
        <v>155</v>
      </c>
      <c r="E139" s="200" t="s">
        <v>35</v>
      </c>
      <c r="F139" s="201" t="s">
        <v>1340</v>
      </c>
      <c r="G139" s="199"/>
      <c r="H139" s="200" t="s">
        <v>35</v>
      </c>
      <c r="I139" s="199"/>
      <c r="J139" s="199"/>
      <c r="K139" s="199"/>
      <c r="L139" s="202"/>
      <c r="M139" s="203"/>
      <c r="N139" s="204"/>
      <c r="O139" s="204"/>
      <c r="P139" s="204"/>
      <c r="Q139" s="204"/>
      <c r="R139" s="204"/>
      <c r="S139" s="204"/>
      <c r="T139" s="205"/>
      <c r="AT139" s="206" t="s">
        <v>155</v>
      </c>
      <c r="AU139" s="206" t="s">
        <v>89</v>
      </c>
      <c r="AV139" s="12" t="s">
        <v>87</v>
      </c>
      <c r="AW139" s="12" t="s">
        <v>41</v>
      </c>
      <c r="AX139" s="12" t="s">
        <v>79</v>
      </c>
      <c r="AY139" s="206" t="s">
        <v>142</v>
      </c>
    </row>
    <row r="140" spans="2:65" s="11" customFormat="1" ht="11.25">
      <c r="B140" s="168"/>
      <c r="C140" s="169"/>
      <c r="D140" s="170" t="s">
        <v>155</v>
      </c>
      <c r="E140" s="171" t="s">
        <v>35</v>
      </c>
      <c r="F140" s="172" t="s">
        <v>1363</v>
      </c>
      <c r="G140" s="169"/>
      <c r="H140" s="173">
        <v>-19.555</v>
      </c>
      <c r="I140" s="169"/>
      <c r="J140" s="169"/>
      <c r="K140" s="169"/>
      <c r="L140" s="174"/>
      <c r="M140" s="175"/>
      <c r="N140" s="176"/>
      <c r="O140" s="176"/>
      <c r="P140" s="176"/>
      <c r="Q140" s="176"/>
      <c r="R140" s="176"/>
      <c r="S140" s="176"/>
      <c r="T140" s="177"/>
      <c r="AT140" s="178" t="s">
        <v>155</v>
      </c>
      <c r="AU140" s="178" t="s">
        <v>89</v>
      </c>
      <c r="AV140" s="11" t="s">
        <v>89</v>
      </c>
      <c r="AW140" s="11" t="s">
        <v>41</v>
      </c>
      <c r="AX140" s="11" t="s">
        <v>79</v>
      </c>
      <c r="AY140" s="178" t="s">
        <v>142</v>
      </c>
    </row>
    <row r="141" spans="2:65" s="11" customFormat="1" ht="11.25">
      <c r="B141" s="168"/>
      <c r="C141" s="169"/>
      <c r="D141" s="170" t="s">
        <v>155</v>
      </c>
      <c r="E141" s="171" t="s">
        <v>35</v>
      </c>
      <c r="F141" s="172" t="s">
        <v>1353</v>
      </c>
      <c r="G141" s="169"/>
      <c r="H141" s="173">
        <v>34.4</v>
      </c>
      <c r="I141" s="169"/>
      <c r="J141" s="169"/>
      <c r="K141" s="169"/>
      <c r="L141" s="174"/>
      <c r="M141" s="175"/>
      <c r="N141" s="176"/>
      <c r="O141" s="176"/>
      <c r="P141" s="176"/>
      <c r="Q141" s="176"/>
      <c r="R141" s="176"/>
      <c r="S141" s="176"/>
      <c r="T141" s="177"/>
      <c r="AT141" s="178" t="s">
        <v>155</v>
      </c>
      <c r="AU141" s="178" t="s">
        <v>89</v>
      </c>
      <c r="AV141" s="11" t="s">
        <v>89</v>
      </c>
      <c r="AW141" s="11" t="s">
        <v>41</v>
      </c>
      <c r="AX141" s="11" t="s">
        <v>79</v>
      </c>
      <c r="AY141" s="178" t="s">
        <v>142</v>
      </c>
    </row>
    <row r="142" spans="2:65" s="11" customFormat="1" ht="11.25">
      <c r="B142" s="168"/>
      <c r="C142" s="169"/>
      <c r="D142" s="170" t="s">
        <v>155</v>
      </c>
      <c r="E142" s="171" t="s">
        <v>35</v>
      </c>
      <c r="F142" s="172" t="s">
        <v>1354</v>
      </c>
      <c r="G142" s="169"/>
      <c r="H142" s="173">
        <v>19.908000000000001</v>
      </c>
      <c r="I142" s="169"/>
      <c r="J142" s="169"/>
      <c r="K142" s="169"/>
      <c r="L142" s="174"/>
      <c r="M142" s="175"/>
      <c r="N142" s="176"/>
      <c r="O142" s="176"/>
      <c r="P142" s="176"/>
      <c r="Q142" s="176"/>
      <c r="R142" s="176"/>
      <c r="S142" s="176"/>
      <c r="T142" s="177"/>
      <c r="AT142" s="178" t="s">
        <v>155</v>
      </c>
      <c r="AU142" s="178" t="s">
        <v>89</v>
      </c>
      <c r="AV142" s="11" t="s">
        <v>89</v>
      </c>
      <c r="AW142" s="11" t="s">
        <v>41</v>
      </c>
      <c r="AX142" s="11" t="s">
        <v>79</v>
      </c>
      <c r="AY142" s="178" t="s">
        <v>142</v>
      </c>
    </row>
    <row r="143" spans="2:65" s="13" customFormat="1" ht="11.25">
      <c r="B143" s="207"/>
      <c r="C143" s="208"/>
      <c r="D143" s="170" t="s">
        <v>155</v>
      </c>
      <c r="E143" s="209" t="s">
        <v>35</v>
      </c>
      <c r="F143" s="210" t="s">
        <v>1322</v>
      </c>
      <c r="G143" s="208"/>
      <c r="H143" s="211">
        <v>34.753</v>
      </c>
      <c r="I143" s="208"/>
      <c r="J143" s="208"/>
      <c r="K143" s="208"/>
      <c r="L143" s="212"/>
      <c r="M143" s="213"/>
      <c r="N143" s="214"/>
      <c r="O143" s="214"/>
      <c r="P143" s="214"/>
      <c r="Q143" s="214"/>
      <c r="R143" s="214"/>
      <c r="S143" s="214"/>
      <c r="T143" s="215"/>
      <c r="AT143" s="216" t="s">
        <v>155</v>
      </c>
      <c r="AU143" s="216" t="s">
        <v>89</v>
      </c>
      <c r="AV143" s="13" t="s">
        <v>162</v>
      </c>
      <c r="AW143" s="13" t="s">
        <v>41</v>
      </c>
      <c r="AX143" s="13" t="s">
        <v>87</v>
      </c>
      <c r="AY143" s="216" t="s">
        <v>142</v>
      </c>
    </row>
    <row r="144" spans="2:65" s="1" customFormat="1" ht="22.5" customHeight="1">
      <c r="B144" s="30"/>
      <c r="C144" s="158" t="s">
        <v>230</v>
      </c>
      <c r="D144" s="158" t="s">
        <v>145</v>
      </c>
      <c r="E144" s="159" t="s">
        <v>1364</v>
      </c>
      <c r="F144" s="160" t="s">
        <v>1365</v>
      </c>
      <c r="G144" s="161" t="s">
        <v>327</v>
      </c>
      <c r="H144" s="162">
        <v>4.96</v>
      </c>
      <c r="I144" s="163">
        <v>454</v>
      </c>
      <c r="J144" s="163">
        <f>ROUND(I144*H144,2)</f>
        <v>2251.84</v>
      </c>
      <c r="K144" s="160" t="s">
        <v>149</v>
      </c>
      <c r="L144" s="34"/>
      <c r="M144" s="56" t="s">
        <v>35</v>
      </c>
      <c r="N144" s="164" t="s">
        <v>50</v>
      </c>
      <c r="O144" s="165">
        <v>0.49</v>
      </c>
      <c r="P144" s="165">
        <f>O144*H144</f>
        <v>2.4304000000000001</v>
      </c>
      <c r="Q144" s="165">
        <v>3.7999999999999999E-2</v>
      </c>
      <c r="R144" s="165">
        <f>Q144*H144</f>
        <v>0.18847999999999998</v>
      </c>
      <c r="S144" s="165">
        <v>0</v>
      </c>
      <c r="T144" s="166">
        <f>S144*H144</f>
        <v>0</v>
      </c>
      <c r="AR144" s="15" t="s">
        <v>162</v>
      </c>
      <c r="AT144" s="15" t="s">
        <v>145</v>
      </c>
      <c r="AU144" s="15" t="s">
        <v>89</v>
      </c>
      <c r="AY144" s="15" t="s">
        <v>142</v>
      </c>
      <c r="BE144" s="167">
        <f>IF(N144="základní",J144,0)</f>
        <v>2251.84</v>
      </c>
      <c r="BF144" s="167">
        <f>IF(N144="snížená",J144,0)</f>
        <v>0</v>
      </c>
      <c r="BG144" s="167">
        <f>IF(N144="zákl. přenesená",J144,0)</f>
        <v>0</v>
      </c>
      <c r="BH144" s="167">
        <f>IF(N144="sníž. přenesená",J144,0)</f>
        <v>0</v>
      </c>
      <c r="BI144" s="167">
        <f>IF(N144="nulová",J144,0)</f>
        <v>0</v>
      </c>
      <c r="BJ144" s="15" t="s">
        <v>87</v>
      </c>
      <c r="BK144" s="167">
        <f>ROUND(I144*H144,2)</f>
        <v>2251.84</v>
      </c>
      <c r="BL144" s="15" t="s">
        <v>162</v>
      </c>
      <c r="BM144" s="15" t="s">
        <v>456</v>
      </c>
    </row>
    <row r="145" spans="2:65" s="12" customFormat="1" ht="11.25">
      <c r="B145" s="198"/>
      <c r="C145" s="199"/>
      <c r="D145" s="170" t="s">
        <v>155</v>
      </c>
      <c r="E145" s="200" t="s">
        <v>35</v>
      </c>
      <c r="F145" s="201" t="s">
        <v>1366</v>
      </c>
      <c r="G145" s="199"/>
      <c r="H145" s="200" t="s">
        <v>35</v>
      </c>
      <c r="I145" s="199"/>
      <c r="J145" s="199"/>
      <c r="K145" s="199"/>
      <c r="L145" s="202"/>
      <c r="M145" s="203"/>
      <c r="N145" s="204"/>
      <c r="O145" s="204"/>
      <c r="P145" s="204"/>
      <c r="Q145" s="204"/>
      <c r="R145" s="204"/>
      <c r="S145" s="204"/>
      <c r="T145" s="205"/>
      <c r="AT145" s="206" t="s">
        <v>155</v>
      </c>
      <c r="AU145" s="206" t="s">
        <v>89</v>
      </c>
      <c r="AV145" s="12" t="s">
        <v>87</v>
      </c>
      <c r="AW145" s="12" t="s">
        <v>41</v>
      </c>
      <c r="AX145" s="12" t="s">
        <v>79</v>
      </c>
      <c r="AY145" s="206" t="s">
        <v>142</v>
      </c>
    </row>
    <row r="146" spans="2:65" s="11" customFormat="1" ht="11.25">
      <c r="B146" s="168"/>
      <c r="C146" s="169"/>
      <c r="D146" s="170" t="s">
        <v>155</v>
      </c>
      <c r="E146" s="171" t="s">
        <v>35</v>
      </c>
      <c r="F146" s="172" t="s">
        <v>1367</v>
      </c>
      <c r="G146" s="169"/>
      <c r="H146" s="173">
        <v>4.96</v>
      </c>
      <c r="I146" s="169"/>
      <c r="J146" s="169"/>
      <c r="K146" s="169"/>
      <c r="L146" s="174"/>
      <c r="M146" s="175"/>
      <c r="N146" s="176"/>
      <c r="O146" s="176"/>
      <c r="P146" s="176"/>
      <c r="Q146" s="176"/>
      <c r="R146" s="176"/>
      <c r="S146" s="176"/>
      <c r="T146" s="177"/>
      <c r="AT146" s="178" t="s">
        <v>155</v>
      </c>
      <c r="AU146" s="178" t="s">
        <v>89</v>
      </c>
      <c r="AV146" s="11" t="s">
        <v>89</v>
      </c>
      <c r="AW146" s="11" t="s">
        <v>41</v>
      </c>
      <c r="AX146" s="11" t="s">
        <v>79</v>
      </c>
      <c r="AY146" s="178" t="s">
        <v>142</v>
      </c>
    </row>
    <row r="147" spans="2:65" s="13" customFormat="1" ht="11.25">
      <c r="B147" s="207"/>
      <c r="C147" s="208"/>
      <c r="D147" s="170" t="s">
        <v>155</v>
      </c>
      <c r="E147" s="209" t="s">
        <v>35</v>
      </c>
      <c r="F147" s="210" t="s">
        <v>1322</v>
      </c>
      <c r="G147" s="208"/>
      <c r="H147" s="211">
        <v>4.96</v>
      </c>
      <c r="I147" s="208"/>
      <c r="J147" s="208"/>
      <c r="K147" s="208"/>
      <c r="L147" s="212"/>
      <c r="M147" s="213"/>
      <c r="N147" s="214"/>
      <c r="O147" s="214"/>
      <c r="P147" s="214"/>
      <c r="Q147" s="214"/>
      <c r="R147" s="214"/>
      <c r="S147" s="214"/>
      <c r="T147" s="215"/>
      <c r="AT147" s="216" t="s">
        <v>155</v>
      </c>
      <c r="AU147" s="216" t="s">
        <v>89</v>
      </c>
      <c r="AV147" s="13" t="s">
        <v>162</v>
      </c>
      <c r="AW147" s="13" t="s">
        <v>41</v>
      </c>
      <c r="AX147" s="13" t="s">
        <v>87</v>
      </c>
      <c r="AY147" s="216" t="s">
        <v>142</v>
      </c>
    </row>
    <row r="148" spans="2:65" s="1" customFormat="1" ht="16.5" customHeight="1">
      <c r="B148" s="30"/>
      <c r="C148" s="158" t="s">
        <v>235</v>
      </c>
      <c r="D148" s="158" t="s">
        <v>145</v>
      </c>
      <c r="E148" s="159" t="s">
        <v>1368</v>
      </c>
      <c r="F148" s="160" t="s">
        <v>1369</v>
      </c>
      <c r="G148" s="161" t="s">
        <v>327</v>
      </c>
      <c r="H148" s="162">
        <v>81.48</v>
      </c>
      <c r="I148" s="163">
        <v>55.9</v>
      </c>
      <c r="J148" s="163">
        <f>ROUND(I148*H148,2)</f>
        <v>4554.7299999999996</v>
      </c>
      <c r="K148" s="160" t="s">
        <v>149</v>
      </c>
      <c r="L148" s="34"/>
      <c r="M148" s="56" t="s">
        <v>35</v>
      </c>
      <c r="N148" s="164" t="s">
        <v>50</v>
      </c>
      <c r="O148" s="165">
        <v>0.14000000000000001</v>
      </c>
      <c r="P148" s="165">
        <f>O148*H148</f>
        <v>11.407200000000001</v>
      </c>
      <c r="Q148" s="165">
        <v>0</v>
      </c>
      <c r="R148" s="165">
        <f>Q148*H148</f>
        <v>0</v>
      </c>
      <c r="S148" s="165">
        <v>0</v>
      </c>
      <c r="T148" s="166">
        <f>S148*H148</f>
        <v>0</v>
      </c>
      <c r="AR148" s="15" t="s">
        <v>162</v>
      </c>
      <c r="AT148" s="15" t="s">
        <v>145</v>
      </c>
      <c r="AU148" s="15" t="s">
        <v>89</v>
      </c>
      <c r="AY148" s="15" t="s">
        <v>142</v>
      </c>
      <c r="BE148" s="167">
        <f>IF(N148="základní",J148,0)</f>
        <v>4554.7299999999996</v>
      </c>
      <c r="BF148" s="167">
        <f>IF(N148="snížená",J148,0)</f>
        <v>0</v>
      </c>
      <c r="BG148" s="167">
        <f>IF(N148="zákl. přenesená",J148,0)</f>
        <v>0</v>
      </c>
      <c r="BH148" s="167">
        <f>IF(N148="sníž. přenesená",J148,0)</f>
        <v>0</v>
      </c>
      <c r="BI148" s="167">
        <f>IF(N148="nulová",J148,0)</f>
        <v>0</v>
      </c>
      <c r="BJ148" s="15" t="s">
        <v>87</v>
      </c>
      <c r="BK148" s="167">
        <f>ROUND(I148*H148,2)</f>
        <v>4554.7299999999996</v>
      </c>
      <c r="BL148" s="15" t="s">
        <v>162</v>
      </c>
      <c r="BM148" s="15" t="s">
        <v>465</v>
      </c>
    </row>
    <row r="149" spans="2:65" s="10" customFormat="1" ht="22.9" customHeight="1">
      <c r="B149" s="143"/>
      <c r="C149" s="144"/>
      <c r="D149" s="145" t="s">
        <v>78</v>
      </c>
      <c r="E149" s="156" t="s">
        <v>190</v>
      </c>
      <c r="F149" s="156" t="s">
        <v>592</v>
      </c>
      <c r="G149" s="144"/>
      <c r="H149" s="144"/>
      <c r="I149" s="144"/>
      <c r="J149" s="157">
        <f>BK149</f>
        <v>39465.840000000004</v>
      </c>
      <c r="K149" s="144"/>
      <c r="L149" s="148"/>
      <c r="M149" s="149"/>
      <c r="N149" s="150"/>
      <c r="O149" s="150"/>
      <c r="P149" s="151">
        <f>SUM(P150:P157)</f>
        <v>58.359239999999993</v>
      </c>
      <c r="Q149" s="150"/>
      <c r="R149" s="151">
        <f>SUM(R150:R157)</f>
        <v>9.4304000000000002E-3</v>
      </c>
      <c r="S149" s="150"/>
      <c r="T149" s="152">
        <f>SUM(T150:T157)</f>
        <v>0.248</v>
      </c>
      <c r="AR149" s="153" t="s">
        <v>87</v>
      </c>
      <c r="AT149" s="154" t="s">
        <v>78</v>
      </c>
      <c r="AU149" s="154" t="s">
        <v>87</v>
      </c>
      <c r="AY149" s="153" t="s">
        <v>142</v>
      </c>
      <c r="BK149" s="155">
        <f>SUM(BK150:BK157)</f>
        <v>39465.840000000004</v>
      </c>
    </row>
    <row r="150" spans="2:65" s="1" customFormat="1" ht="16.5" customHeight="1">
      <c r="B150" s="30"/>
      <c r="C150" s="158" t="s">
        <v>240</v>
      </c>
      <c r="D150" s="158" t="s">
        <v>145</v>
      </c>
      <c r="E150" s="159" t="s">
        <v>1370</v>
      </c>
      <c r="F150" s="160" t="s">
        <v>1371</v>
      </c>
      <c r="G150" s="161" t="s">
        <v>227</v>
      </c>
      <c r="H150" s="162">
        <v>117.88</v>
      </c>
      <c r="I150" s="163">
        <v>330</v>
      </c>
      <c r="J150" s="163">
        <f>ROUND(I150*H150,2)</f>
        <v>38900.400000000001</v>
      </c>
      <c r="K150" s="160" t="s">
        <v>149</v>
      </c>
      <c r="L150" s="34"/>
      <c r="M150" s="56" t="s">
        <v>35</v>
      </c>
      <c r="N150" s="164" t="s">
        <v>50</v>
      </c>
      <c r="O150" s="165">
        <v>0.47899999999999998</v>
      </c>
      <c r="P150" s="165">
        <f>O150*H150</f>
        <v>56.464519999999993</v>
      </c>
      <c r="Q150" s="165">
        <v>8.0000000000000007E-5</v>
      </c>
      <c r="R150" s="165">
        <f>Q150*H150</f>
        <v>9.4304000000000002E-3</v>
      </c>
      <c r="S150" s="165">
        <v>0</v>
      </c>
      <c r="T150" s="166">
        <f>S150*H150</f>
        <v>0</v>
      </c>
      <c r="AR150" s="15" t="s">
        <v>162</v>
      </c>
      <c r="AT150" s="15" t="s">
        <v>145</v>
      </c>
      <c r="AU150" s="15" t="s">
        <v>89</v>
      </c>
      <c r="AY150" s="15" t="s">
        <v>142</v>
      </c>
      <c r="BE150" s="167">
        <f>IF(N150="základní",J150,0)</f>
        <v>38900.400000000001</v>
      </c>
      <c r="BF150" s="167">
        <f>IF(N150="snížená",J150,0)</f>
        <v>0</v>
      </c>
      <c r="BG150" s="167">
        <f>IF(N150="zákl. přenesená",J150,0)</f>
        <v>0</v>
      </c>
      <c r="BH150" s="167">
        <f>IF(N150="sníž. přenesená",J150,0)</f>
        <v>0</v>
      </c>
      <c r="BI150" s="167">
        <f>IF(N150="nulová",J150,0)</f>
        <v>0</v>
      </c>
      <c r="BJ150" s="15" t="s">
        <v>87</v>
      </c>
      <c r="BK150" s="167">
        <f>ROUND(I150*H150,2)</f>
        <v>38900.400000000001</v>
      </c>
      <c r="BL150" s="15" t="s">
        <v>162</v>
      </c>
      <c r="BM150" s="15" t="s">
        <v>474</v>
      </c>
    </row>
    <row r="151" spans="2:65" s="12" customFormat="1" ht="11.25">
      <c r="B151" s="198"/>
      <c r="C151" s="199"/>
      <c r="D151" s="170" t="s">
        <v>155</v>
      </c>
      <c r="E151" s="200" t="s">
        <v>35</v>
      </c>
      <c r="F151" s="201" t="s">
        <v>1325</v>
      </c>
      <c r="G151" s="199"/>
      <c r="H151" s="200" t="s">
        <v>35</v>
      </c>
      <c r="I151" s="199"/>
      <c r="J151" s="199"/>
      <c r="K151" s="199"/>
      <c r="L151" s="202"/>
      <c r="M151" s="203"/>
      <c r="N151" s="204"/>
      <c r="O151" s="204"/>
      <c r="P151" s="204"/>
      <c r="Q151" s="204"/>
      <c r="R151" s="204"/>
      <c r="S151" s="204"/>
      <c r="T151" s="205"/>
      <c r="AT151" s="206" t="s">
        <v>155</v>
      </c>
      <c r="AU151" s="206" t="s">
        <v>89</v>
      </c>
      <c r="AV151" s="12" t="s">
        <v>87</v>
      </c>
      <c r="AW151" s="12" t="s">
        <v>41</v>
      </c>
      <c r="AX151" s="12" t="s">
        <v>79</v>
      </c>
      <c r="AY151" s="206" t="s">
        <v>142</v>
      </c>
    </row>
    <row r="152" spans="2:65" s="11" customFormat="1" ht="11.25">
      <c r="B152" s="168"/>
      <c r="C152" s="169"/>
      <c r="D152" s="170" t="s">
        <v>155</v>
      </c>
      <c r="E152" s="171" t="s">
        <v>35</v>
      </c>
      <c r="F152" s="172" t="s">
        <v>1372</v>
      </c>
      <c r="G152" s="169"/>
      <c r="H152" s="173">
        <v>117.88</v>
      </c>
      <c r="I152" s="169"/>
      <c r="J152" s="169"/>
      <c r="K152" s="169"/>
      <c r="L152" s="174"/>
      <c r="M152" s="175"/>
      <c r="N152" s="176"/>
      <c r="O152" s="176"/>
      <c r="P152" s="176"/>
      <c r="Q152" s="176"/>
      <c r="R152" s="176"/>
      <c r="S152" s="176"/>
      <c r="T152" s="177"/>
      <c r="AT152" s="178" t="s">
        <v>155</v>
      </c>
      <c r="AU152" s="178" t="s">
        <v>89</v>
      </c>
      <c r="AV152" s="11" t="s">
        <v>89</v>
      </c>
      <c r="AW152" s="11" t="s">
        <v>41</v>
      </c>
      <c r="AX152" s="11" t="s">
        <v>79</v>
      </c>
      <c r="AY152" s="178" t="s">
        <v>142</v>
      </c>
    </row>
    <row r="153" spans="2:65" s="13" customFormat="1" ht="11.25">
      <c r="B153" s="207"/>
      <c r="C153" s="208"/>
      <c r="D153" s="170" t="s">
        <v>155</v>
      </c>
      <c r="E153" s="209" t="s">
        <v>35</v>
      </c>
      <c r="F153" s="210" t="s">
        <v>1322</v>
      </c>
      <c r="G153" s="208"/>
      <c r="H153" s="211">
        <v>117.88</v>
      </c>
      <c r="I153" s="208"/>
      <c r="J153" s="208"/>
      <c r="K153" s="208"/>
      <c r="L153" s="212"/>
      <c r="M153" s="213"/>
      <c r="N153" s="214"/>
      <c r="O153" s="214"/>
      <c r="P153" s="214"/>
      <c r="Q153" s="214"/>
      <c r="R153" s="214"/>
      <c r="S153" s="214"/>
      <c r="T153" s="215"/>
      <c r="AT153" s="216" t="s">
        <v>155</v>
      </c>
      <c r="AU153" s="216" t="s">
        <v>89</v>
      </c>
      <c r="AV153" s="13" t="s">
        <v>162</v>
      </c>
      <c r="AW153" s="13" t="s">
        <v>41</v>
      </c>
      <c r="AX153" s="13" t="s">
        <v>87</v>
      </c>
      <c r="AY153" s="216" t="s">
        <v>142</v>
      </c>
    </row>
    <row r="154" spans="2:65" s="1" customFormat="1" ht="16.5" customHeight="1">
      <c r="B154" s="30"/>
      <c r="C154" s="158" t="s">
        <v>245</v>
      </c>
      <c r="D154" s="158" t="s">
        <v>145</v>
      </c>
      <c r="E154" s="159" t="s">
        <v>1373</v>
      </c>
      <c r="F154" s="160" t="s">
        <v>1374</v>
      </c>
      <c r="G154" s="161" t="s">
        <v>327</v>
      </c>
      <c r="H154" s="162">
        <v>4.96</v>
      </c>
      <c r="I154" s="163">
        <v>114</v>
      </c>
      <c r="J154" s="163">
        <f>ROUND(I154*H154,2)</f>
        <v>565.44000000000005</v>
      </c>
      <c r="K154" s="160" t="s">
        <v>149</v>
      </c>
      <c r="L154" s="34"/>
      <c r="M154" s="56" t="s">
        <v>35</v>
      </c>
      <c r="N154" s="164" t="s">
        <v>50</v>
      </c>
      <c r="O154" s="165">
        <v>0.38200000000000001</v>
      </c>
      <c r="P154" s="165">
        <f>O154*H154</f>
        <v>1.89472</v>
      </c>
      <c r="Q154" s="165">
        <v>0</v>
      </c>
      <c r="R154" s="165">
        <f>Q154*H154</f>
        <v>0</v>
      </c>
      <c r="S154" s="165">
        <v>0.05</v>
      </c>
      <c r="T154" s="166">
        <f>S154*H154</f>
        <v>0.248</v>
      </c>
      <c r="AR154" s="15" t="s">
        <v>162</v>
      </c>
      <c r="AT154" s="15" t="s">
        <v>145</v>
      </c>
      <c r="AU154" s="15" t="s">
        <v>89</v>
      </c>
      <c r="AY154" s="15" t="s">
        <v>142</v>
      </c>
      <c r="BE154" s="167">
        <f>IF(N154="základní",J154,0)</f>
        <v>565.44000000000005</v>
      </c>
      <c r="BF154" s="167">
        <f>IF(N154="snížená",J154,0)</f>
        <v>0</v>
      </c>
      <c r="BG154" s="167">
        <f>IF(N154="zákl. přenesená",J154,0)</f>
        <v>0</v>
      </c>
      <c r="BH154" s="167">
        <f>IF(N154="sníž. přenesená",J154,0)</f>
        <v>0</v>
      </c>
      <c r="BI154" s="167">
        <f>IF(N154="nulová",J154,0)</f>
        <v>0</v>
      </c>
      <c r="BJ154" s="15" t="s">
        <v>87</v>
      </c>
      <c r="BK154" s="167">
        <f>ROUND(I154*H154,2)</f>
        <v>565.44000000000005</v>
      </c>
      <c r="BL154" s="15" t="s">
        <v>162</v>
      </c>
      <c r="BM154" s="15" t="s">
        <v>486</v>
      </c>
    </row>
    <row r="155" spans="2:65" s="12" customFormat="1" ht="11.25">
      <c r="B155" s="198"/>
      <c r="C155" s="199"/>
      <c r="D155" s="170" t="s">
        <v>155</v>
      </c>
      <c r="E155" s="200" t="s">
        <v>35</v>
      </c>
      <c r="F155" s="201" t="s">
        <v>1366</v>
      </c>
      <c r="G155" s="199"/>
      <c r="H155" s="200" t="s">
        <v>35</v>
      </c>
      <c r="I155" s="199"/>
      <c r="J155" s="199"/>
      <c r="K155" s="199"/>
      <c r="L155" s="202"/>
      <c r="M155" s="203"/>
      <c r="N155" s="204"/>
      <c r="O155" s="204"/>
      <c r="P155" s="204"/>
      <c r="Q155" s="204"/>
      <c r="R155" s="204"/>
      <c r="S155" s="204"/>
      <c r="T155" s="205"/>
      <c r="AT155" s="206" t="s">
        <v>155</v>
      </c>
      <c r="AU155" s="206" t="s">
        <v>89</v>
      </c>
      <c r="AV155" s="12" t="s">
        <v>87</v>
      </c>
      <c r="AW155" s="12" t="s">
        <v>41</v>
      </c>
      <c r="AX155" s="12" t="s">
        <v>79</v>
      </c>
      <c r="AY155" s="206" t="s">
        <v>142</v>
      </c>
    </row>
    <row r="156" spans="2:65" s="11" customFormat="1" ht="11.25">
      <c r="B156" s="168"/>
      <c r="C156" s="169"/>
      <c r="D156" s="170" t="s">
        <v>155</v>
      </c>
      <c r="E156" s="171" t="s">
        <v>35</v>
      </c>
      <c r="F156" s="172" t="s">
        <v>1367</v>
      </c>
      <c r="G156" s="169"/>
      <c r="H156" s="173">
        <v>4.96</v>
      </c>
      <c r="I156" s="169"/>
      <c r="J156" s="169"/>
      <c r="K156" s="169"/>
      <c r="L156" s="174"/>
      <c r="M156" s="175"/>
      <c r="N156" s="176"/>
      <c r="O156" s="176"/>
      <c r="P156" s="176"/>
      <c r="Q156" s="176"/>
      <c r="R156" s="176"/>
      <c r="S156" s="176"/>
      <c r="T156" s="177"/>
      <c r="AT156" s="178" t="s">
        <v>155</v>
      </c>
      <c r="AU156" s="178" t="s">
        <v>89</v>
      </c>
      <c r="AV156" s="11" t="s">
        <v>89</v>
      </c>
      <c r="AW156" s="11" t="s">
        <v>41</v>
      </c>
      <c r="AX156" s="11" t="s">
        <v>79</v>
      </c>
      <c r="AY156" s="178" t="s">
        <v>142</v>
      </c>
    </row>
    <row r="157" spans="2:65" s="13" customFormat="1" ht="11.25">
      <c r="B157" s="207"/>
      <c r="C157" s="208"/>
      <c r="D157" s="170" t="s">
        <v>155</v>
      </c>
      <c r="E157" s="209" t="s">
        <v>35</v>
      </c>
      <c r="F157" s="210" t="s">
        <v>1322</v>
      </c>
      <c r="G157" s="208"/>
      <c r="H157" s="211">
        <v>4.96</v>
      </c>
      <c r="I157" s="208"/>
      <c r="J157" s="208"/>
      <c r="K157" s="208"/>
      <c r="L157" s="212"/>
      <c r="M157" s="213"/>
      <c r="N157" s="214"/>
      <c r="O157" s="214"/>
      <c r="P157" s="214"/>
      <c r="Q157" s="214"/>
      <c r="R157" s="214"/>
      <c r="S157" s="214"/>
      <c r="T157" s="215"/>
      <c r="AT157" s="216" t="s">
        <v>155</v>
      </c>
      <c r="AU157" s="216" t="s">
        <v>89</v>
      </c>
      <c r="AV157" s="13" t="s">
        <v>162</v>
      </c>
      <c r="AW157" s="13" t="s">
        <v>41</v>
      </c>
      <c r="AX157" s="13" t="s">
        <v>87</v>
      </c>
      <c r="AY157" s="216" t="s">
        <v>142</v>
      </c>
    </row>
    <row r="158" spans="2:65" s="10" customFormat="1" ht="22.9" customHeight="1">
      <c r="B158" s="143"/>
      <c r="C158" s="144"/>
      <c r="D158" s="145" t="s">
        <v>78</v>
      </c>
      <c r="E158" s="156" t="s">
        <v>623</v>
      </c>
      <c r="F158" s="156" t="s">
        <v>624</v>
      </c>
      <c r="G158" s="144"/>
      <c r="H158" s="144"/>
      <c r="I158" s="144"/>
      <c r="J158" s="157">
        <f>BK158</f>
        <v>7294.6799999999994</v>
      </c>
      <c r="K158" s="144"/>
      <c r="L158" s="148"/>
      <c r="M158" s="149"/>
      <c r="N158" s="150"/>
      <c r="O158" s="150"/>
      <c r="P158" s="151">
        <f>SUM(P159:P164)</f>
        <v>10.879715000000001</v>
      </c>
      <c r="Q158" s="150"/>
      <c r="R158" s="151">
        <f>SUM(R159:R164)</f>
        <v>0</v>
      </c>
      <c r="S158" s="150"/>
      <c r="T158" s="152">
        <f>SUM(T159:T164)</f>
        <v>0</v>
      </c>
      <c r="AR158" s="153" t="s">
        <v>87</v>
      </c>
      <c r="AT158" s="154" t="s">
        <v>78</v>
      </c>
      <c r="AU158" s="154" t="s">
        <v>87</v>
      </c>
      <c r="AY158" s="153" t="s">
        <v>142</v>
      </c>
      <c r="BK158" s="155">
        <f>SUM(BK159:BK164)</f>
        <v>7294.6799999999994</v>
      </c>
    </row>
    <row r="159" spans="2:65" s="1" customFormat="1" ht="22.5" customHeight="1">
      <c r="B159" s="30"/>
      <c r="C159" s="158" t="s">
        <v>7</v>
      </c>
      <c r="D159" s="158" t="s">
        <v>145</v>
      </c>
      <c r="E159" s="159" t="s">
        <v>1375</v>
      </c>
      <c r="F159" s="160" t="s">
        <v>1376</v>
      </c>
      <c r="G159" s="161" t="s">
        <v>346</v>
      </c>
      <c r="H159" s="162">
        <v>2.569</v>
      </c>
      <c r="I159" s="163">
        <v>1210</v>
      </c>
      <c r="J159" s="163">
        <f>ROUND(I159*H159,2)</f>
        <v>3108.49</v>
      </c>
      <c r="K159" s="160" t="s">
        <v>149</v>
      </c>
      <c r="L159" s="34"/>
      <c r="M159" s="56" t="s">
        <v>35</v>
      </c>
      <c r="N159" s="164" t="s">
        <v>50</v>
      </c>
      <c r="O159" s="165">
        <v>3.89</v>
      </c>
      <c r="P159" s="165">
        <f>O159*H159</f>
        <v>9.9934100000000008</v>
      </c>
      <c r="Q159" s="165">
        <v>0</v>
      </c>
      <c r="R159" s="165">
        <f>Q159*H159</f>
        <v>0</v>
      </c>
      <c r="S159" s="165">
        <v>0</v>
      </c>
      <c r="T159" s="166">
        <f>S159*H159</f>
        <v>0</v>
      </c>
      <c r="AR159" s="15" t="s">
        <v>162</v>
      </c>
      <c r="AT159" s="15" t="s">
        <v>145</v>
      </c>
      <c r="AU159" s="15" t="s">
        <v>89</v>
      </c>
      <c r="AY159" s="15" t="s">
        <v>142</v>
      </c>
      <c r="BE159" s="167">
        <f>IF(N159="základní",J159,0)</f>
        <v>3108.49</v>
      </c>
      <c r="BF159" s="167">
        <f>IF(N159="snížená",J159,0)</f>
        <v>0</v>
      </c>
      <c r="BG159" s="167">
        <f>IF(N159="zákl. přenesená",J159,0)</f>
        <v>0</v>
      </c>
      <c r="BH159" s="167">
        <f>IF(N159="sníž. přenesená",J159,0)</f>
        <v>0</v>
      </c>
      <c r="BI159" s="167">
        <f>IF(N159="nulová",J159,0)</f>
        <v>0</v>
      </c>
      <c r="BJ159" s="15" t="s">
        <v>87</v>
      </c>
      <c r="BK159" s="167">
        <f>ROUND(I159*H159,2)</f>
        <v>3108.49</v>
      </c>
      <c r="BL159" s="15" t="s">
        <v>162</v>
      </c>
      <c r="BM159" s="15" t="s">
        <v>495</v>
      </c>
    </row>
    <row r="160" spans="2:65" s="1" customFormat="1" ht="22.5" customHeight="1">
      <c r="B160" s="30"/>
      <c r="C160" s="158" t="s">
        <v>255</v>
      </c>
      <c r="D160" s="158" t="s">
        <v>145</v>
      </c>
      <c r="E160" s="159" t="s">
        <v>1377</v>
      </c>
      <c r="F160" s="160" t="s">
        <v>1378</v>
      </c>
      <c r="G160" s="161" t="s">
        <v>346</v>
      </c>
      <c r="H160" s="162">
        <v>38.534999999999997</v>
      </c>
      <c r="I160" s="163">
        <v>10.3</v>
      </c>
      <c r="J160" s="163">
        <f>ROUND(I160*H160,2)</f>
        <v>396.91</v>
      </c>
      <c r="K160" s="160" t="s">
        <v>149</v>
      </c>
      <c r="L160" s="34"/>
      <c r="M160" s="56" t="s">
        <v>35</v>
      </c>
      <c r="N160" s="164" t="s">
        <v>50</v>
      </c>
      <c r="O160" s="165">
        <v>6.0000000000000001E-3</v>
      </c>
      <c r="P160" s="165">
        <f>O160*H160</f>
        <v>0.23120999999999997</v>
      </c>
      <c r="Q160" s="165">
        <v>0</v>
      </c>
      <c r="R160" s="165">
        <f>Q160*H160</f>
        <v>0</v>
      </c>
      <c r="S160" s="165">
        <v>0</v>
      </c>
      <c r="T160" s="166">
        <f>S160*H160</f>
        <v>0</v>
      </c>
      <c r="AR160" s="15" t="s">
        <v>162</v>
      </c>
      <c r="AT160" s="15" t="s">
        <v>145</v>
      </c>
      <c r="AU160" s="15" t="s">
        <v>89</v>
      </c>
      <c r="AY160" s="15" t="s">
        <v>142</v>
      </c>
      <c r="BE160" s="167">
        <f>IF(N160="základní",J160,0)</f>
        <v>396.91</v>
      </c>
      <c r="BF160" s="167">
        <f>IF(N160="snížená",J160,0)</f>
        <v>0</v>
      </c>
      <c r="BG160" s="167">
        <f>IF(N160="zákl. přenesená",J160,0)</f>
        <v>0</v>
      </c>
      <c r="BH160" s="167">
        <f>IF(N160="sníž. přenesená",J160,0)</f>
        <v>0</v>
      </c>
      <c r="BI160" s="167">
        <f>IF(N160="nulová",J160,0)</f>
        <v>0</v>
      </c>
      <c r="BJ160" s="15" t="s">
        <v>87</v>
      </c>
      <c r="BK160" s="167">
        <f>ROUND(I160*H160,2)</f>
        <v>396.91</v>
      </c>
      <c r="BL160" s="15" t="s">
        <v>162</v>
      </c>
      <c r="BM160" s="15" t="s">
        <v>503</v>
      </c>
    </row>
    <row r="161" spans="2:65" s="11" customFormat="1" ht="11.25">
      <c r="B161" s="168"/>
      <c r="C161" s="169"/>
      <c r="D161" s="170" t="s">
        <v>155</v>
      </c>
      <c r="E161" s="171" t="s">
        <v>35</v>
      </c>
      <c r="F161" s="172" t="s">
        <v>1379</v>
      </c>
      <c r="G161" s="169"/>
      <c r="H161" s="173">
        <v>38.534999999999997</v>
      </c>
      <c r="I161" s="169"/>
      <c r="J161" s="169"/>
      <c r="K161" s="169"/>
      <c r="L161" s="174"/>
      <c r="M161" s="175"/>
      <c r="N161" s="176"/>
      <c r="O161" s="176"/>
      <c r="P161" s="176"/>
      <c r="Q161" s="176"/>
      <c r="R161" s="176"/>
      <c r="S161" s="176"/>
      <c r="T161" s="177"/>
      <c r="AT161" s="178" t="s">
        <v>155</v>
      </c>
      <c r="AU161" s="178" t="s">
        <v>89</v>
      </c>
      <c r="AV161" s="11" t="s">
        <v>89</v>
      </c>
      <c r="AW161" s="11" t="s">
        <v>41</v>
      </c>
      <c r="AX161" s="11" t="s">
        <v>79</v>
      </c>
      <c r="AY161" s="178" t="s">
        <v>142</v>
      </c>
    </row>
    <row r="162" spans="2:65" s="13" customFormat="1" ht="11.25">
      <c r="B162" s="207"/>
      <c r="C162" s="208"/>
      <c r="D162" s="170" t="s">
        <v>155</v>
      </c>
      <c r="E162" s="209" t="s">
        <v>35</v>
      </c>
      <c r="F162" s="210" t="s">
        <v>1322</v>
      </c>
      <c r="G162" s="208"/>
      <c r="H162" s="211">
        <v>38.534999999999997</v>
      </c>
      <c r="I162" s="208"/>
      <c r="J162" s="208"/>
      <c r="K162" s="208"/>
      <c r="L162" s="212"/>
      <c r="M162" s="213"/>
      <c r="N162" s="214"/>
      <c r="O162" s="214"/>
      <c r="P162" s="214"/>
      <c r="Q162" s="214"/>
      <c r="R162" s="214"/>
      <c r="S162" s="214"/>
      <c r="T162" s="215"/>
      <c r="AT162" s="216" t="s">
        <v>155</v>
      </c>
      <c r="AU162" s="216" t="s">
        <v>89</v>
      </c>
      <c r="AV162" s="13" t="s">
        <v>162</v>
      </c>
      <c r="AW162" s="13" t="s">
        <v>41</v>
      </c>
      <c r="AX162" s="13" t="s">
        <v>87</v>
      </c>
      <c r="AY162" s="216" t="s">
        <v>142</v>
      </c>
    </row>
    <row r="163" spans="2:65" s="1" customFormat="1" ht="16.5" customHeight="1">
      <c r="B163" s="30"/>
      <c r="C163" s="158" t="s">
        <v>259</v>
      </c>
      <c r="D163" s="158" t="s">
        <v>145</v>
      </c>
      <c r="E163" s="159" t="s">
        <v>1380</v>
      </c>
      <c r="F163" s="160" t="s">
        <v>1381</v>
      </c>
      <c r="G163" s="161" t="s">
        <v>346</v>
      </c>
      <c r="H163" s="162">
        <v>2.569</v>
      </c>
      <c r="I163" s="163">
        <v>335</v>
      </c>
      <c r="J163" s="163">
        <f>ROUND(I163*H163,2)</f>
        <v>860.62</v>
      </c>
      <c r="K163" s="160" t="s">
        <v>149</v>
      </c>
      <c r="L163" s="34"/>
      <c r="M163" s="56" t="s">
        <v>35</v>
      </c>
      <c r="N163" s="164" t="s">
        <v>50</v>
      </c>
      <c r="O163" s="165">
        <v>0.255</v>
      </c>
      <c r="P163" s="165">
        <f>O163*H163</f>
        <v>0.65509499999999998</v>
      </c>
      <c r="Q163" s="165">
        <v>0</v>
      </c>
      <c r="R163" s="165">
        <f>Q163*H163</f>
        <v>0</v>
      </c>
      <c r="S163" s="165">
        <v>0</v>
      </c>
      <c r="T163" s="166">
        <f>S163*H163</f>
        <v>0</v>
      </c>
      <c r="AR163" s="15" t="s">
        <v>162</v>
      </c>
      <c r="AT163" s="15" t="s">
        <v>145</v>
      </c>
      <c r="AU163" s="15" t="s">
        <v>89</v>
      </c>
      <c r="AY163" s="15" t="s">
        <v>142</v>
      </c>
      <c r="BE163" s="167">
        <f>IF(N163="základní",J163,0)</f>
        <v>860.62</v>
      </c>
      <c r="BF163" s="167">
        <f>IF(N163="snížená",J163,0)</f>
        <v>0</v>
      </c>
      <c r="BG163" s="167">
        <f>IF(N163="zákl. přenesená",J163,0)</f>
        <v>0</v>
      </c>
      <c r="BH163" s="167">
        <f>IF(N163="sníž. přenesená",J163,0)</f>
        <v>0</v>
      </c>
      <c r="BI163" s="167">
        <f>IF(N163="nulová",J163,0)</f>
        <v>0</v>
      </c>
      <c r="BJ163" s="15" t="s">
        <v>87</v>
      </c>
      <c r="BK163" s="167">
        <f>ROUND(I163*H163,2)</f>
        <v>860.62</v>
      </c>
      <c r="BL163" s="15" t="s">
        <v>162</v>
      </c>
      <c r="BM163" s="15" t="s">
        <v>511</v>
      </c>
    </row>
    <row r="164" spans="2:65" s="1" customFormat="1" ht="22.5" customHeight="1">
      <c r="B164" s="30"/>
      <c r="C164" s="158" t="s">
        <v>264</v>
      </c>
      <c r="D164" s="158" t="s">
        <v>145</v>
      </c>
      <c r="E164" s="159" t="s">
        <v>626</v>
      </c>
      <c r="F164" s="160" t="s">
        <v>627</v>
      </c>
      <c r="G164" s="161" t="s">
        <v>346</v>
      </c>
      <c r="H164" s="162">
        <v>2.569</v>
      </c>
      <c r="I164" s="163">
        <v>1140</v>
      </c>
      <c r="J164" s="163">
        <f>ROUND(I164*H164,2)</f>
        <v>2928.66</v>
      </c>
      <c r="K164" s="160" t="s">
        <v>149</v>
      </c>
      <c r="L164" s="34"/>
      <c r="M164" s="56" t="s">
        <v>35</v>
      </c>
      <c r="N164" s="164" t="s">
        <v>50</v>
      </c>
      <c r="O164" s="165">
        <v>0</v>
      </c>
      <c r="P164" s="165">
        <f>O164*H164</f>
        <v>0</v>
      </c>
      <c r="Q164" s="165">
        <v>0</v>
      </c>
      <c r="R164" s="165">
        <f>Q164*H164</f>
        <v>0</v>
      </c>
      <c r="S164" s="165">
        <v>0</v>
      </c>
      <c r="T164" s="166">
        <f>S164*H164</f>
        <v>0</v>
      </c>
      <c r="AR164" s="15" t="s">
        <v>162</v>
      </c>
      <c r="AT164" s="15" t="s">
        <v>145</v>
      </c>
      <c r="AU164" s="15" t="s">
        <v>89</v>
      </c>
      <c r="AY164" s="15" t="s">
        <v>142</v>
      </c>
      <c r="BE164" s="167">
        <f>IF(N164="základní",J164,0)</f>
        <v>2928.66</v>
      </c>
      <c r="BF164" s="167">
        <f>IF(N164="snížená",J164,0)</f>
        <v>0</v>
      </c>
      <c r="BG164" s="167">
        <f>IF(N164="zákl. přenesená",J164,0)</f>
        <v>0</v>
      </c>
      <c r="BH164" s="167">
        <f>IF(N164="sníž. přenesená",J164,0)</f>
        <v>0</v>
      </c>
      <c r="BI164" s="167">
        <f>IF(N164="nulová",J164,0)</f>
        <v>0</v>
      </c>
      <c r="BJ164" s="15" t="s">
        <v>87</v>
      </c>
      <c r="BK164" s="167">
        <f>ROUND(I164*H164,2)</f>
        <v>2928.66</v>
      </c>
      <c r="BL164" s="15" t="s">
        <v>162</v>
      </c>
      <c r="BM164" s="15" t="s">
        <v>520</v>
      </c>
    </row>
    <row r="165" spans="2:65" s="10" customFormat="1" ht="22.9" customHeight="1">
      <c r="B165" s="143"/>
      <c r="C165" s="144"/>
      <c r="D165" s="145" t="s">
        <v>78</v>
      </c>
      <c r="E165" s="156" t="s">
        <v>640</v>
      </c>
      <c r="F165" s="156" t="s">
        <v>641</v>
      </c>
      <c r="G165" s="144"/>
      <c r="H165" s="144"/>
      <c r="I165" s="144"/>
      <c r="J165" s="157">
        <f>BK165</f>
        <v>450.03</v>
      </c>
      <c r="K165" s="144"/>
      <c r="L165" s="148"/>
      <c r="M165" s="149"/>
      <c r="N165" s="150"/>
      <c r="O165" s="150"/>
      <c r="P165" s="151">
        <f>P166</f>
        <v>0.512934</v>
      </c>
      <c r="Q165" s="150"/>
      <c r="R165" s="151">
        <f>R166</f>
        <v>0</v>
      </c>
      <c r="S165" s="150"/>
      <c r="T165" s="152">
        <f>T166</f>
        <v>0</v>
      </c>
      <c r="AR165" s="153" t="s">
        <v>87</v>
      </c>
      <c r="AT165" s="154" t="s">
        <v>78</v>
      </c>
      <c r="AU165" s="154" t="s">
        <v>87</v>
      </c>
      <c r="AY165" s="153" t="s">
        <v>142</v>
      </c>
      <c r="BK165" s="155">
        <f>BK166</f>
        <v>450.03</v>
      </c>
    </row>
    <row r="166" spans="2:65" s="1" customFormat="1" ht="22.5" customHeight="1">
      <c r="B166" s="30"/>
      <c r="C166" s="158" t="s">
        <v>268</v>
      </c>
      <c r="D166" s="158" t="s">
        <v>145</v>
      </c>
      <c r="E166" s="159" t="s">
        <v>1382</v>
      </c>
      <c r="F166" s="160" t="s">
        <v>1383</v>
      </c>
      <c r="G166" s="161" t="s">
        <v>346</v>
      </c>
      <c r="H166" s="162">
        <v>1.613</v>
      </c>
      <c r="I166" s="163">
        <v>279</v>
      </c>
      <c r="J166" s="163">
        <f>ROUND(I166*H166,2)</f>
        <v>450.03</v>
      </c>
      <c r="K166" s="160" t="s">
        <v>149</v>
      </c>
      <c r="L166" s="34"/>
      <c r="M166" s="56" t="s">
        <v>35</v>
      </c>
      <c r="N166" s="164" t="s">
        <v>50</v>
      </c>
      <c r="O166" s="165">
        <v>0.318</v>
      </c>
      <c r="P166" s="165">
        <f>O166*H166</f>
        <v>0.512934</v>
      </c>
      <c r="Q166" s="165">
        <v>0</v>
      </c>
      <c r="R166" s="165">
        <f>Q166*H166</f>
        <v>0</v>
      </c>
      <c r="S166" s="165">
        <v>0</v>
      </c>
      <c r="T166" s="166">
        <f>S166*H166</f>
        <v>0</v>
      </c>
      <c r="AR166" s="15" t="s">
        <v>162</v>
      </c>
      <c r="AT166" s="15" t="s">
        <v>145</v>
      </c>
      <c r="AU166" s="15" t="s">
        <v>89</v>
      </c>
      <c r="AY166" s="15" t="s">
        <v>142</v>
      </c>
      <c r="BE166" s="167">
        <f>IF(N166="základní",J166,0)</f>
        <v>450.03</v>
      </c>
      <c r="BF166" s="167">
        <f>IF(N166="snížená",J166,0)</f>
        <v>0</v>
      </c>
      <c r="BG166" s="167">
        <f>IF(N166="zákl. přenesená",J166,0)</f>
        <v>0</v>
      </c>
      <c r="BH166" s="167">
        <f>IF(N166="sníž. přenesená",J166,0)</f>
        <v>0</v>
      </c>
      <c r="BI166" s="167">
        <f>IF(N166="nulová",J166,0)</f>
        <v>0</v>
      </c>
      <c r="BJ166" s="15" t="s">
        <v>87</v>
      </c>
      <c r="BK166" s="167">
        <f>ROUND(I166*H166,2)</f>
        <v>450.03</v>
      </c>
      <c r="BL166" s="15" t="s">
        <v>162</v>
      </c>
      <c r="BM166" s="15" t="s">
        <v>529</v>
      </c>
    </row>
    <row r="167" spans="2:65" s="10" customFormat="1" ht="25.9" customHeight="1">
      <c r="B167" s="143"/>
      <c r="C167" s="144"/>
      <c r="D167" s="145" t="s">
        <v>78</v>
      </c>
      <c r="E167" s="146" t="s">
        <v>1384</v>
      </c>
      <c r="F167" s="146" t="s">
        <v>1385</v>
      </c>
      <c r="G167" s="144"/>
      <c r="H167" s="144"/>
      <c r="I167" s="144"/>
      <c r="J167" s="147">
        <f>BK167</f>
        <v>43965.22</v>
      </c>
      <c r="K167" s="144"/>
      <c r="L167" s="148"/>
      <c r="M167" s="149"/>
      <c r="N167" s="150"/>
      <c r="O167" s="150"/>
      <c r="P167" s="151">
        <f>P168</f>
        <v>21.344649999999998</v>
      </c>
      <c r="Q167" s="150"/>
      <c r="R167" s="151">
        <f>R168</f>
        <v>0.30147600000000002</v>
      </c>
      <c r="S167" s="150"/>
      <c r="T167" s="152">
        <f>T168</f>
        <v>0</v>
      </c>
      <c r="AR167" s="153" t="s">
        <v>89</v>
      </c>
      <c r="AT167" s="154" t="s">
        <v>78</v>
      </c>
      <c r="AU167" s="154" t="s">
        <v>79</v>
      </c>
      <c r="AY167" s="153" t="s">
        <v>142</v>
      </c>
      <c r="BK167" s="155">
        <f>BK168</f>
        <v>43965.22</v>
      </c>
    </row>
    <row r="168" spans="2:65" s="10" customFormat="1" ht="22.9" customHeight="1">
      <c r="B168" s="143"/>
      <c r="C168" s="144"/>
      <c r="D168" s="145" t="s">
        <v>78</v>
      </c>
      <c r="E168" s="156" t="s">
        <v>1386</v>
      </c>
      <c r="F168" s="156" t="s">
        <v>1387</v>
      </c>
      <c r="G168" s="144"/>
      <c r="H168" s="144"/>
      <c r="I168" s="144"/>
      <c r="J168" s="157">
        <f>BK168</f>
        <v>43965.22</v>
      </c>
      <c r="K168" s="144"/>
      <c r="L168" s="148"/>
      <c r="M168" s="149"/>
      <c r="N168" s="150"/>
      <c r="O168" s="150"/>
      <c r="P168" s="151">
        <f>SUM(P169:P183)</f>
        <v>21.344649999999998</v>
      </c>
      <c r="Q168" s="150"/>
      <c r="R168" s="151">
        <f>SUM(R169:R183)</f>
        <v>0.30147600000000002</v>
      </c>
      <c r="S168" s="150"/>
      <c r="T168" s="152">
        <f>SUM(T169:T183)</f>
        <v>0</v>
      </c>
      <c r="AR168" s="153" t="s">
        <v>89</v>
      </c>
      <c r="AT168" s="154" t="s">
        <v>78</v>
      </c>
      <c r="AU168" s="154" t="s">
        <v>87</v>
      </c>
      <c r="AY168" s="153" t="s">
        <v>142</v>
      </c>
      <c r="BK168" s="155">
        <f>SUM(BK169:BK183)</f>
        <v>43965.22</v>
      </c>
    </row>
    <row r="169" spans="2:65" s="1" customFormat="1" ht="16.5" customHeight="1">
      <c r="B169" s="30"/>
      <c r="C169" s="158" t="s">
        <v>272</v>
      </c>
      <c r="D169" s="158" t="s">
        <v>145</v>
      </c>
      <c r="E169" s="159" t="s">
        <v>1388</v>
      </c>
      <c r="F169" s="160" t="s">
        <v>1389</v>
      </c>
      <c r="G169" s="161" t="s">
        <v>327</v>
      </c>
      <c r="H169" s="162">
        <v>81.48</v>
      </c>
      <c r="I169" s="163">
        <v>20.5</v>
      </c>
      <c r="J169" s="163">
        <f>ROUND(I169*H169,2)</f>
        <v>1670.34</v>
      </c>
      <c r="K169" s="160" t="s">
        <v>149</v>
      </c>
      <c r="L169" s="34"/>
      <c r="M169" s="56" t="s">
        <v>35</v>
      </c>
      <c r="N169" s="164" t="s">
        <v>50</v>
      </c>
      <c r="O169" s="165">
        <v>5.3999999999999999E-2</v>
      </c>
      <c r="P169" s="165">
        <f>O169*H169</f>
        <v>4.3999199999999998</v>
      </c>
      <c r="Q169" s="165">
        <v>0</v>
      </c>
      <c r="R169" s="165">
        <f>Q169*H169</f>
        <v>0</v>
      </c>
      <c r="S169" s="165">
        <v>0</v>
      </c>
      <c r="T169" s="166">
        <f>S169*H169</f>
        <v>0</v>
      </c>
      <c r="AR169" s="15" t="s">
        <v>224</v>
      </c>
      <c r="AT169" s="15" t="s">
        <v>145</v>
      </c>
      <c r="AU169" s="15" t="s">
        <v>89</v>
      </c>
      <c r="AY169" s="15" t="s">
        <v>142</v>
      </c>
      <c r="BE169" s="167">
        <f>IF(N169="základní",J169,0)</f>
        <v>1670.34</v>
      </c>
      <c r="BF169" s="167">
        <f>IF(N169="snížená",J169,0)</f>
        <v>0</v>
      </c>
      <c r="BG169" s="167">
        <f>IF(N169="zákl. přenesená",J169,0)</f>
        <v>0</v>
      </c>
      <c r="BH169" s="167">
        <f>IF(N169="sníž. přenesená",J169,0)</f>
        <v>0</v>
      </c>
      <c r="BI169" s="167">
        <f>IF(N169="nulová",J169,0)</f>
        <v>0</v>
      </c>
      <c r="BJ169" s="15" t="s">
        <v>87</v>
      </c>
      <c r="BK169" s="167">
        <f>ROUND(I169*H169,2)</f>
        <v>1670.34</v>
      </c>
      <c r="BL169" s="15" t="s">
        <v>224</v>
      </c>
      <c r="BM169" s="15" t="s">
        <v>538</v>
      </c>
    </row>
    <row r="170" spans="2:65" s="12" customFormat="1" ht="11.25">
      <c r="B170" s="198"/>
      <c r="C170" s="199"/>
      <c r="D170" s="170" t="s">
        <v>155</v>
      </c>
      <c r="E170" s="200" t="s">
        <v>35</v>
      </c>
      <c r="F170" s="201" t="s">
        <v>1340</v>
      </c>
      <c r="G170" s="199"/>
      <c r="H170" s="200" t="s">
        <v>35</v>
      </c>
      <c r="I170" s="199"/>
      <c r="J170" s="199"/>
      <c r="K170" s="199"/>
      <c r="L170" s="202"/>
      <c r="M170" s="203"/>
      <c r="N170" s="204"/>
      <c r="O170" s="204"/>
      <c r="P170" s="204"/>
      <c r="Q170" s="204"/>
      <c r="R170" s="204"/>
      <c r="S170" s="204"/>
      <c r="T170" s="205"/>
      <c r="AT170" s="206" t="s">
        <v>155</v>
      </c>
      <c r="AU170" s="206" t="s">
        <v>89</v>
      </c>
      <c r="AV170" s="12" t="s">
        <v>87</v>
      </c>
      <c r="AW170" s="12" t="s">
        <v>41</v>
      </c>
      <c r="AX170" s="12" t="s">
        <v>79</v>
      </c>
      <c r="AY170" s="206" t="s">
        <v>142</v>
      </c>
    </row>
    <row r="171" spans="2:65" s="11" customFormat="1" ht="11.25">
      <c r="B171" s="168"/>
      <c r="C171" s="169"/>
      <c r="D171" s="170" t="s">
        <v>155</v>
      </c>
      <c r="E171" s="171" t="s">
        <v>35</v>
      </c>
      <c r="F171" s="172" t="s">
        <v>1341</v>
      </c>
      <c r="G171" s="169"/>
      <c r="H171" s="173">
        <v>47</v>
      </c>
      <c r="I171" s="169"/>
      <c r="J171" s="169"/>
      <c r="K171" s="169"/>
      <c r="L171" s="174"/>
      <c r="M171" s="175"/>
      <c r="N171" s="176"/>
      <c r="O171" s="176"/>
      <c r="P171" s="176"/>
      <c r="Q171" s="176"/>
      <c r="R171" s="176"/>
      <c r="S171" s="176"/>
      <c r="T171" s="177"/>
      <c r="AT171" s="178" t="s">
        <v>155</v>
      </c>
      <c r="AU171" s="178" t="s">
        <v>89</v>
      </c>
      <c r="AV171" s="11" t="s">
        <v>89</v>
      </c>
      <c r="AW171" s="11" t="s">
        <v>41</v>
      </c>
      <c r="AX171" s="11" t="s">
        <v>79</v>
      </c>
      <c r="AY171" s="178" t="s">
        <v>142</v>
      </c>
    </row>
    <row r="172" spans="2:65" s="11" customFormat="1" ht="11.25">
      <c r="B172" s="168"/>
      <c r="C172" s="169"/>
      <c r="D172" s="170" t="s">
        <v>155</v>
      </c>
      <c r="E172" s="171" t="s">
        <v>35</v>
      </c>
      <c r="F172" s="172" t="s">
        <v>1342</v>
      </c>
      <c r="G172" s="169"/>
      <c r="H172" s="173">
        <v>34.479999999999997</v>
      </c>
      <c r="I172" s="169"/>
      <c r="J172" s="169"/>
      <c r="K172" s="169"/>
      <c r="L172" s="174"/>
      <c r="M172" s="175"/>
      <c r="N172" s="176"/>
      <c r="O172" s="176"/>
      <c r="P172" s="176"/>
      <c r="Q172" s="176"/>
      <c r="R172" s="176"/>
      <c r="S172" s="176"/>
      <c r="T172" s="177"/>
      <c r="AT172" s="178" t="s">
        <v>155</v>
      </c>
      <c r="AU172" s="178" t="s">
        <v>89</v>
      </c>
      <c r="AV172" s="11" t="s">
        <v>89</v>
      </c>
      <c r="AW172" s="11" t="s">
        <v>41</v>
      </c>
      <c r="AX172" s="11" t="s">
        <v>79</v>
      </c>
      <c r="AY172" s="178" t="s">
        <v>142</v>
      </c>
    </row>
    <row r="173" spans="2:65" s="13" customFormat="1" ht="11.25">
      <c r="B173" s="207"/>
      <c r="C173" s="208"/>
      <c r="D173" s="170" t="s">
        <v>155</v>
      </c>
      <c r="E173" s="209" t="s">
        <v>35</v>
      </c>
      <c r="F173" s="210" t="s">
        <v>1322</v>
      </c>
      <c r="G173" s="208"/>
      <c r="H173" s="211">
        <v>81.47999999999999</v>
      </c>
      <c r="I173" s="208"/>
      <c r="J173" s="208"/>
      <c r="K173" s="208"/>
      <c r="L173" s="212"/>
      <c r="M173" s="213"/>
      <c r="N173" s="214"/>
      <c r="O173" s="214"/>
      <c r="P173" s="214"/>
      <c r="Q173" s="214"/>
      <c r="R173" s="214"/>
      <c r="S173" s="214"/>
      <c r="T173" s="215"/>
      <c r="AT173" s="216" t="s">
        <v>155</v>
      </c>
      <c r="AU173" s="216" t="s">
        <v>89</v>
      </c>
      <c r="AV173" s="13" t="s">
        <v>162</v>
      </c>
      <c r="AW173" s="13" t="s">
        <v>41</v>
      </c>
      <c r="AX173" s="13" t="s">
        <v>87</v>
      </c>
      <c r="AY173" s="216" t="s">
        <v>142</v>
      </c>
    </row>
    <row r="174" spans="2:65" s="1" customFormat="1" ht="16.5" customHeight="1">
      <c r="B174" s="30"/>
      <c r="C174" s="184" t="s">
        <v>276</v>
      </c>
      <c r="D174" s="184" t="s">
        <v>367</v>
      </c>
      <c r="E174" s="185" t="s">
        <v>1390</v>
      </c>
      <c r="F174" s="186" t="s">
        <v>1391</v>
      </c>
      <c r="G174" s="187" t="s">
        <v>972</v>
      </c>
      <c r="H174" s="188">
        <v>8.1479999999999997</v>
      </c>
      <c r="I174" s="189">
        <v>270</v>
      </c>
      <c r="J174" s="189">
        <f>ROUND(I174*H174,2)</f>
        <v>2199.96</v>
      </c>
      <c r="K174" s="186" t="s">
        <v>35</v>
      </c>
      <c r="L174" s="190"/>
      <c r="M174" s="191" t="s">
        <v>35</v>
      </c>
      <c r="N174" s="192" t="s">
        <v>50</v>
      </c>
      <c r="O174" s="165">
        <v>0</v>
      </c>
      <c r="P174" s="165">
        <f>O174*H174</f>
        <v>0</v>
      </c>
      <c r="Q174" s="165">
        <v>0</v>
      </c>
      <c r="R174" s="165">
        <f>Q174*H174</f>
        <v>0</v>
      </c>
      <c r="S174" s="165">
        <v>0</v>
      </c>
      <c r="T174" s="166">
        <f>S174*H174</f>
        <v>0</v>
      </c>
      <c r="AR174" s="15" t="s">
        <v>448</v>
      </c>
      <c r="AT174" s="15" t="s">
        <v>367</v>
      </c>
      <c r="AU174" s="15" t="s">
        <v>89</v>
      </c>
      <c r="AY174" s="15" t="s">
        <v>142</v>
      </c>
      <c r="BE174" s="167">
        <f>IF(N174="základní",J174,0)</f>
        <v>2199.96</v>
      </c>
      <c r="BF174" s="167">
        <f>IF(N174="snížená",J174,0)</f>
        <v>0</v>
      </c>
      <c r="BG174" s="167">
        <f>IF(N174="zákl. přenesená",J174,0)</f>
        <v>0</v>
      </c>
      <c r="BH174" s="167">
        <f>IF(N174="sníž. přenesená",J174,0)</f>
        <v>0</v>
      </c>
      <c r="BI174" s="167">
        <f>IF(N174="nulová",J174,0)</f>
        <v>0</v>
      </c>
      <c r="BJ174" s="15" t="s">
        <v>87</v>
      </c>
      <c r="BK174" s="167">
        <f>ROUND(I174*H174,2)</f>
        <v>2199.96</v>
      </c>
      <c r="BL174" s="15" t="s">
        <v>224</v>
      </c>
      <c r="BM174" s="15" t="s">
        <v>546</v>
      </c>
    </row>
    <row r="175" spans="2:65" s="1" customFormat="1" ht="29.25">
      <c r="B175" s="30"/>
      <c r="C175" s="31"/>
      <c r="D175" s="170" t="s">
        <v>216</v>
      </c>
      <c r="E175" s="31"/>
      <c r="F175" s="179" t="s">
        <v>1392</v>
      </c>
      <c r="G175" s="31"/>
      <c r="H175" s="31"/>
      <c r="I175" s="31"/>
      <c r="J175" s="31"/>
      <c r="K175" s="31"/>
      <c r="L175" s="34"/>
      <c r="M175" s="180"/>
      <c r="N175" s="57"/>
      <c r="O175" s="57"/>
      <c r="P175" s="57"/>
      <c r="Q175" s="57"/>
      <c r="R175" s="57"/>
      <c r="S175" s="57"/>
      <c r="T175" s="58"/>
      <c r="AT175" s="15" t="s">
        <v>216</v>
      </c>
      <c r="AU175" s="15" t="s">
        <v>89</v>
      </c>
    </row>
    <row r="176" spans="2:65" s="11" customFormat="1" ht="11.25">
      <c r="B176" s="168"/>
      <c r="C176" s="169"/>
      <c r="D176" s="170" t="s">
        <v>155</v>
      </c>
      <c r="E176" s="171" t="s">
        <v>35</v>
      </c>
      <c r="F176" s="172" t="s">
        <v>1393</v>
      </c>
      <c r="G176" s="169"/>
      <c r="H176" s="173">
        <v>8.1479999999999997</v>
      </c>
      <c r="I176" s="169"/>
      <c r="J176" s="169"/>
      <c r="K176" s="169"/>
      <c r="L176" s="174"/>
      <c r="M176" s="175"/>
      <c r="N176" s="176"/>
      <c r="O176" s="176"/>
      <c r="P176" s="176"/>
      <c r="Q176" s="176"/>
      <c r="R176" s="176"/>
      <c r="S176" s="176"/>
      <c r="T176" s="177"/>
      <c r="AT176" s="178" t="s">
        <v>155</v>
      </c>
      <c r="AU176" s="178" t="s">
        <v>89</v>
      </c>
      <c r="AV176" s="11" t="s">
        <v>89</v>
      </c>
      <c r="AW176" s="11" t="s">
        <v>41</v>
      </c>
      <c r="AX176" s="11" t="s">
        <v>79</v>
      </c>
      <c r="AY176" s="178" t="s">
        <v>142</v>
      </c>
    </row>
    <row r="177" spans="2:65" s="13" customFormat="1" ht="11.25">
      <c r="B177" s="207"/>
      <c r="C177" s="208"/>
      <c r="D177" s="170" t="s">
        <v>155</v>
      </c>
      <c r="E177" s="209" t="s">
        <v>35</v>
      </c>
      <c r="F177" s="210" t="s">
        <v>1322</v>
      </c>
      <c r="G177" s="208"/>
      <c r="H177" s="211">
        <v>8.1479999999999997</v>
      </c>
      <c r="I177" s="208"/>
      <c r="J177" s="208"/>
      <c r="K177" s="208"/>
      <c r="L177" s="212"/>
      <c r="M177" s="213"/>
      <c r="N177" s="214"/>
      <c r="O177" s="214"/>
      <c r="P177" s="214"/>
      <c r="Q177" s="214"/>
      <c r="R177" s="214"/>
      <c r="S177" s="214"/>
      <c r="T177" s="215"/>
      <c r="AT177" s="216" t="s">
        <v>155</v>
      </c>
      <c r="AU177" s="216" t="s">
        <v>89</v>
      </c>
      <c r="AV177" s="13" t="s">
        <v>162</v>
      </c>
      <c r="AW177" s="13" t="s">
        <v>41</v>
      </c>
      <c r="AX177" s="13" t="s">
        <v>87</v>
      </c>
      <c r="AY177" s="216" t="s">
        <v>142</v>
      </c>
    </row>
    <row r="178" spans="2:65" s="1" customFormat="1" ht="22.5" customHeight="1">
      <c r="B178" s="30"/>
      <c r="C178" s="158" t="s">
        <v>280</v>
      </c>
      <c r="D178" s="158" t="s">
        <v>145</v>
      </c>
      <c r="E178" s="159" t="s">
        <v>1394</v>
      </c>
      <c r="F178" s="160" t="s">
        <v>1395</v>
      </c>
      <c r="G178" s="161" t="s">
        <v>327</v>
      </c>
      <c r="H178" s="162">
        <v>81.48</v>
      </c>
      <c r="I178" s="163">
        <v>77.7</v>
      </c>
      <c r="J178" s="163">
        <f>ROUND(I178*H178,2)</f>
        <v>6331</v>
      </c>
      <c r="K178" s="160" t="s">
        <v>149</v>
      </c>
      <c r="L178" s="34"/>
      <c r="M178" s="56" t="s">
        <v>35</v>
      </c>
      <c r="N178" s="164" t="s">
        <v>50</v>
      </c>
      <c r="O178" s="165">
        <v>0.20200000000000001</v>
      </c>
      <c r="P178" s="165">
        <f>O178*H178</f>
        <v>16.458960000000001</v>
      </c>
      <c r="Q178" s="165">
        <v>0</v>
      </c>
      <c r="R178" s="165">
        <f>Q178*H178</f>
        <v>0</v>
      </c>
      <c r="S178" s="165">
        <v>0</v>
      </c>
      <c r="T178" s="166">
        <f>S178*H178</f>
        <v>0</v>
      </c>
      <c r="AR178" s="15" t="s">
        <v>224</v>
      </c>
      <c r="AT178" s="15" t="s">
        <v>145</v>
      </c>
      <c r="AU178" s="15" t="s">
        <v>89</v>
      </c>
      <c r="AY178" s="15" t="s">
        <v>142</v>
      </c>
      <c r="BE178" s="167">
        <f>IF(N178="základní",J178,0)</f>
        <v>6331</v>
      </c>
      <c r="BF178" s="167">
        <f>IF(N178="snížená",J178,0)</f>
        <v>0</v>
      </c>
      <c r="BG178" s="167">
        <f>IF(N178="zákl. přenesená",J178,0)</f>
        <v>0</v>
      </c>
      <c r="BH178" s="167">
        <f>IF(N178="sníž. přenesená",J178,0)</f>
        <v>0</v>
      </c>
      <c r="BI178" s="167">
        <f>IF(N178="nulová",J178,0)</f>
        <v>0</v>
      </c>
      <c r="BJ178" s="15" t="s">
        <v>87</v>
      </c>
      <c r="BK178" s="167">
        <f>ROUND(I178*H178,2)</f>
        <v>6331</v>
      </c>
      <c r="BL178" s="15" t="s">
        <v>224</v>
      </c>
      <c r="BM178" s="15" t="s">
        <v>554</v>
      </c>
    </row>
    <row r="179" spans="2:65" s="1" customFormat="1" ht="16.5" customHeight="1">
      <c r="B179" s="30"/>
      <c r="C179" s="184" t="s">
        <v>286</v>
      </c>
      <c r="D179" s="184" t="s">
        <v>367</v>
      </c>
      <c r="E179" s="185" t="s">
        <v>1396</v>
      </c>
      <c r="F179" s="186" t="s">
        <v>1397</v>
      </c>
      <c r="G179" s="187" t="s">
        <v>972</v>
      </c>
      <c r="H179" s="188">
        <v>301.476</v>
      </c>
      <c r="I179" s="189">
        <v>111</v>
      </c>
      <c r="J179" s="189">
        <f>ROUND(I179*H179,2)</f>
        <v>33463.839999999997</v>
      </c>
      <c r="K179" s="186" t="s">
        <v>149</v>
      </c>
      <c r="L179" s="190"/>
      <c r="M179" s="191" t="s">
        <v>35</v>
      </c>
      <c r="N179" s="192" t="s">
        <v>50</v>
      </c>
      <c r="O179" s="165">
        <v>0</v>
      </c>
      <c r="P179" s="165">
        <f>O179*H179</f>
        <v>0</v>
      </c>
      <c r="Q179" s="165">
        <v>1E-3</v>
      </c>
      <c r="R179" s="165">
        <f>Q179*H179</f>
        <v>0.30147600000000002</v>
      </c>
      <c r="S179" s="165">
        <v>0</v>
      </c>
      <c r="T179" s="166">
        <f>S179*H179</f>
        <v>0</v>
      </c>
      <c r="AR179" s="15" t="s">
        <v>448</v>
      </c>
      <c r="AT179" s="15" t="s">
        <v>367</v>
      </c>
      <c r="AU179" s="15" t="s">
        <v>89</v>
      </c>
      <c r="AY179" s="15" t="s">
        <v>142</v>
      </c>
      <c r="BE179" s="167">
        <f>IF(N179="základní",J179,0)</f>
        <v>33463.839999999997</v>
      </c>
      <c r="BF179" s="167">
        <f>IF(N179="snížená",J179,0)</f>
        <v>0</v>
      </c>
      <c r="BG179" s="167">
        <f>IF(N179="zákl. přenesená",J179,0)</f>
        <v>0</v>
      </c>
      <c r="BH179" s="167">
        <f>IF(N179="sníž. přenesená",J179,0)</f>
        <v>0</v>
      </c>
      <c r="BI179" s="167">
        <f>IF(N179="nulová",J179,0)</f>
        <v>0</v>
      </c>
      <c r="BJ179" s="15" t="s">
        <v>87</v>
      </c>
      <c r="BK179" s="167">
        <f>ROUND(I179*H179,2)</f>
        <v>33463.839999999997</v>
      </c>
      <c r="BL179" s="15" t="s">
        <v>224</v>
      </c>
      <c r="BM179" s="15" t="s">
        <v>563</v>
      </c>
    </row>
    <row r="180" spans="2:65" s="1" customFormat="1" ht="48.75">
      <c r="B180" s="30"/>
      <c r="C180" s="31"/>
      <c r="D180" s="170" t="s">
        <v>216</v>
      </c>
      <c r="E180" s="31"/>
      <c r="F180" s="179" t="s">
        <v>1398</v>
      </c>
      <c r="G180" s="31"/>
      <c r="H180" s="31"/>
      <c r="I180" s="31"/>
      <c r="J180" s="31"/>
      <c r="K180" s="31"/>
      <c r="L180" s="34"/>
      <c r="M180" s="180"/>
      <c r="N180" s="57"/>
      <c r="O180" s="57"/>
      <c r="P180" s="57"/>
      <c r="Q180" s="57"/>
      <c r="R180" s="57"/>
      <c r="S180" s="57"/>
      <c r="T180" s="58"/>
      <c r="AT180" s="15" t="s">
        <v>216</v>
      </c>
      <c r="AU180" s="15" t="s">
        <v>89</v>
      </c>
    </row>
    <row r="181" spans="2:65" s="11" customFormat="1" ht="11.25">
      <c r="B181" s="168"/>
      <c r="C181" s="169"/>
      <c r="D181" s="170" t="s">
        <v>155</v>
      </c>
      <c r="E181" s="171" t="s">
        <v>35</v>
      </c>
      <c r="F181" s="172" t="s">
        <v>1399</v>
      </c>
      <c r="G181" s="169"/>
      <c r="H181" s="173">
        <v>301.476</v>
      </c>
      <c r="I181" s="169"/>
      <c r="J181" s="169"/>
      <c r="K181" s="169"/>
      <c r="L181" s="174"/>
      <c r="M181" s="175"/>
      <c r="N181" s="176"/>
      <c r="O181" s="176"/>
      <c r="P181" s="176"/>
      <c r="Q181" s="176"/>
      <c r="R181" s="176"/>
      <c r="S181" s="176"/>
      <c r="T181" s="177"/>
      <c r="AT181" s="178" t="s">
        <v>155</v>
      </c>
      <c r="AU181" s="178" t="s">
        <v>89</v>
      </c>
      <c r="AV181" s="11" t="s">
        <v>89</v>
      </c>
      <c r="AW181" s="11" t="s">
        <v>41</v>
      </c>
      <c r="AX181" s="11" t="s">
        <v>79</v>
      </c>
      <c r="AY181" s="178" t="s">
        <v>142</v>
      </c>
    </row>
    <row r="182" spans="2:65" s="13" customFormat="1" ht="11.25">
      <c r="B182" s="207"/>
      <c r="C182" s="208"/>
      <c r="D182" s="170" t="s">
        <v>155</v>
      </c>
      <c r="E182" s="209" t="s">
        <v>35</v>
      </c>
      <c r="F182" s="210" t="s">
        <v>1322</v>
      </c>
      <c r="G182" s="208"/>
      <c r="H182" s="211">
        <v>301.476</v>
      </c>
      <c r="I182" s="208"/>
      <c r="J182" s="208"/>
      <c r="K182" s="208"/>
      <c r="L182" s="212"/>
      <c r="M182" s="213"/>
      <c r="N182" s="214"/>
      <c r="O182" s="214"/>
      <c r="P182" s="214"/>
      <c r="Q182" s="214"/>
      <c r="R182" s="214"/>
      <c r="S182" s="214"/>
      <c r="T182" s="215"/>
      <c r="AT182" s="216" t="s">
        <v>155</v>
      </c>
      <c r="AU182" s="216" t="s">
        <v>89</v>
      </c>
      <c r="AV182" s="13" t="s">
        <v>162</v>
      </c>
      <c r="AW182" s="13" t="s">
        <v>41</v>
      </c>
      <c r="AX182" s="13" t="s">
        <v>87</v>
      </c>
      <c r="AY182" s="216" t="s">
        <v>142</v>
      </c>
    </row>
    <row r="183" spans="2:65" s="1" customFormat="1" ht="22.5" customHeight="1">
      <c r="B183" s="30"/>
      <c r="C183" s="158" t="s">
        <v>293</v>
      </c>
      <c r="D183" s="158" t="s">
        <v>145</v>
      </c>
      <c r="E183" s="159" t="s">
        <v>1400</v>
      </c>
      <c r="F183" s="160" t="s">
        <v>1401</v>
      </c>
      <c r="G183" s="161" t="s">
        <v>346</v>
      </c>
      <c r="H183" s="162">
        <v>0.31</v>
      </c>
      <c r="I183" s="163">
        <v>968</v>
      </c>
      <c r="J183" s="163">
        <f>ROUND(I183*H183,2)</f>
        <v>300.08</v>
      </c>
      <c r="K183" s="160" t="s">
        <v>149</v>
      </c>
      <c r="L183" s="34"/>
      <c r="M183" s="193" t="s">
        <v>35</v>
      </c>
      <c r="N183" s="194" t="s">
        <v>50</v>
      </c>
      <c r="O183" s="195">
        <v>1.5669999999999999</v>
      </c>
      <c r="P183" s="195">
        <f>O183*H183</f>
        <v>0.48576999999999998</v>
      </c>
      <c r="Q183" s="195">
        <v>0</v>
      </c>
      <c r="R183" s="195">
        <f>Q183*H183</f>
        <v>0</v>
      </c>
      <c r="S183" s="195">
        <v>0</v>
      </c>
      <c r="T183" s="196">
        <f>S183*H183</f>
        <v>0</v>
      </c>
      <c r="AR183" s="15" t="s">
        <v>224</v>
      </c>
      <c r="AT183" s="15" t="s">
        <v>145</v>
      </c>
      <c r="AU183" s="15" t="s">
        <v>89</v>
      </c>
      <c r="AY183" s="15" t="s">
        <v>142</v>
      </c>
      <c r="BE183" s="167">
        <f>IF(N183="základní",J183,0)</f>
        <v>300.08</v>
      </c>
      <c r="BF183" s="167">
        <f>IF(N183="snížená",J183,0)</f>
        <v>0</v>
      </c>
      <c r="BG183" s="167">
        <f>IF(N183="zákl. přenesená",J183,0)</f>
        <v>0</v>
      </c>
      <c r="BH183" s="167">
        <f>IF(N183="sníž. přenesená",J183,0)</f>
        <v>0</v>
      </c>
      <c r="BI183" s="167">
        <f>IF(N183="nulová",J183,0)</f>
        <v>0</v>
      </c>
      <c r="BJ183" s="15" t="s">
        <v>87</v>
      </c>
      <c r="BK183" s="167">
        <f>ROUND(I183*H183,2)</f>
        <v>300.08</v>
      </c>
      <c r="BL183" s="15" t="s">
        <v>224</v>
      </c>
      <c r="BM183" s="15" t="s">
        <v>572</v>
      </c>
    </row>
    <row r="184" spans="2:65" s="1" customFormat="1" ht="6.95" customHeight="1">
      <c r="B184" s="42"/>
      <c r="C184" s="43"/>
      <c r="D184" s="43"/>
      <c r="E184" s="43"/>
      <c r="F184" s="43"/>
      <c r="G184" s="43"/>
      <c r="H184" s="43"/>
      <c r="I184" s="43"/>
      <c r="J184" s="43"/>
      <c r="K184" s="43"/>
      <c r="L184" s="34"/>
    </row>
  </sheetData>
  <sheetProtection algorithmName="SHA-512" hashValue="rvIarzu4ESxpoMMPRZBVCrRboigsnVhu1o8rOsLXsbbcZDmMja92gM2zL8XIukP+GGGVYICit/ggkjD8Ju/2oA==" saltValue="qSABs7HsBxGY/3IgkRJcEPs08TlA+zBkGJrwMmxla5GKFtbqpXWLRZeRm5An9sZoNZh69o9Pl8Nw2zS+rQn8Mg==" spinCount="100000" sheet="1" objects="1" scenarios="1" formatColumns="0" formatRows="0" autoFilter="0"/>
  <autoFilter ref="C86:K183"/>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scale="88"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92"/>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46" ht="11.25">
      <c r="A1" s="20"/>
    </row>
    <row r="2" spans="1:46" ht="36.950000000000003" customHeight="1">
      <c r="L2" s="225"/>
      <c r="M2" s="225"/>
      <c r="N2" s="225"/>
      <c r="O2" s="225"/>
      <c r="P2" s="225"/>
      <c r="Q2" s="225"/>
      <c r="R2" s="225"/>
      <c r="S2" s="225"/>
      <c r="T2" s="225"/>
      <c r="U2" s="225"/>
      <c r="V2" s="225"/>
      <c r="AT2" s="15" t="s">
        <v>107</v>
      </c>
    </row>
    <row r="3" spans="1:46" ht="6.95" customHeight="1">
      <c r="B3" s="94"/>
      <c r="C3" s="95"/>
      <c r="D3" s="95"/>
      <c r="E3" s="95"/>
      <c r="F3" s="95"/>
      <c r="G3" s="95"/>
      <c r="H3" s="95"/>
      <c r="I3" s="95"/>
      <c r="J3" s="95"/>
      <c r="K3" s="95"/>
      <c r="L3" s="18"/>
      <c r="AT3" s="15" t="s">
        <v>89</v>
      </c>
    </row>
    <row r="4" spans="1:46" ht="24.95" customHeight="1">
      <c r="B4" s="18"/>
      <c r="D4" s="96" t="s">
        <v>112</v>
      </c>
      <c r="L4" s="18"/>
      <c r="M4" s="22" t="s">
        <v>10</v>
      </c>
      <c r="AT4" s="15" t="s">
        <v>4</v>
      </c>
    </row>
    <row r="5" spans="1:46" ht="6.95" customHeight="1">
      <c r="B5" s="18"/>
      <c r="L5" s="18"/>
    </row>
    <row r="6" spans="1:46" ht="12" customHeight="1">
      <c r="B6" s="18"/>
      <c r="D6" s="97" t="s">
        <v>14</v>
      </c>
      <c r="L6" s="18"/>
    </row>
    <row r="7" spans="1:46" ht="16.5" customHeight="1">
      <c r="B7" s="18"/>
      <c r="E7" s="252" t="str">
        <f>'Rekapitulace stavby'!K6</f>
        <v>REKONSTRUKCE BUDOVY OŘ PLZEŇ, TRÄGEROVA ULICE, ČESKÉ BUDĚJOVICE</v>
      </c>
      <c r="F7" s="253"/>
      <c r="G7" s="253"/>
      <c r="H7" s="253"/>
      <c r="L7" s="18"/>
    </row>
    <row r="8" spans="1:46" s="1" customFormat="1" ht="12" customHeight="1">
      <c r="B8" s="34"/>
      <c r="D8" s="97" t="s">
        <v>113</v>
      </c>
      <c r="L8" s="34"/>
    </row>
    <row r="9" spans="1:46" s="1" customFormat="1" ht="36.950000000000003" customHeight="1">
      <c r="B9" s="34"/>
      <c r="E9" s="254" t="s">
        <v>1402</v>
      </c>
      <c r="F9" s="255"/>
      <c r="G9" s="255"/>
      <c r="H9" s="255"/>
      <c r="L9" s="34"/>
    </row>
    <row r="10" spans="1:46" s="1" customFormat="1" ht="11.25">
      <c r="B10" s="34"/>
      <c r="L10" s="34"/>
    </row>
    <row r="11" spans="1:46" s="1" customFormat="1" ht="12" customHeight="1">
      <c r="B11" s="34"/>
      <c r="D11" s="97" t="s">
        <v>16</v>
      </c>
      <c r="F11" s="15" t="s">
        <v>108</v>
      </c>
      <c r="I11" s="97" t="s">
        <v>18</v>
      </c>
      <c r="J11" s="15" t="s">
        <v>1314</v>
      </c>
      <c r="L11" s="34"/>
    </row>
    <row r="12" spans="1:46" s="1" customFormat="1" ht="12" customHeight="1">
      <c r="B12" s="34"/>
      <c r="D12" s="97" t="s">
        <v>20</v>
      </c>
      <c r="F12" s="15" t="s">
        <v>21</v>
      </c>
      <c r="I12" s="97" t="s">
        <v>22</v>
      </c>
      <c r="J12" s="98" t="str">
        <f>'Rekapitulace stavby'!AN8</f>
        <v>25. 7. 2019</v>
      </c>
      <c r="L12" s="34"/>
    </row>
    <row r="13" spans="1:46" s="1" customFormat="1" ht="10.9" customHeight="1">
      <c r="B13" s="34"/>
      <c r="L13" s="34"/>
    </row>
    <row r="14" spans="1:46" s="1" customFormat="1" ht="12" customHeight="1">
      <c r="B14" s="34"/>
      <c r="D14" s="97" t="s">
        <v>28</v>
      </c>
      <c r="I14" s="97" t="s">
        <v>29</v>
      </c>
      <c r="J14" s="15" t="s">
        <v>30</v>
      </c>
      <c r="L14" s="34"/>
    </row>
    <row r="15" spans="1:46" s="1" customFormat="1" ht="18" customHeight="1">
      <c r="B15" s="34"/>
      <c r="E15" s="15" t="s">
        <v>31</v>
      </c>
      <c r="I15" s="97" t="s">
        <v>32</v>
      </c>
      <c r="J15" s="15" t="s">
        <v>33</v>
      </c>
      <c r="L15" s="34"/>
    </row>
    <row r="16" spans="1:46" s="1" customFormat="1" ht="6.95" customHeight="1">
      <c r="B16" s="34"/>
      <c r="L16" s="34"/>
    </row>
    <row r="17" spans="2:12" s="1" customFormat="1" ht="12" customHeight="1">
      <c r="B17" s="34"/>
      <c r="D17" s="97" t="s">
        <v>34</v>
      </c>
      <c r="I17" s="97" t="s">
        <v>29</v>
      </c>
      <c r="J17" s="15" t="str">
        <f>'Rekapitulace stavby'!AN13</f>
        <v/>
      </c>
      <c r="L17" s="34"/>
    </row>
    <row r="18" spans="2:12" s="1" customFormat="1" ht="18" customHeight="1">
      <c r="B18" s="34"/>
      <c r="E18" s="256" t="str">
        <f>'Rekapitulace stavby'!E14</f>
        <v xml:space="preserve"> </v>
      </c>
      <c r="F18" s="256"/>
      <c r="G18" s="256"/>
      <c r="H18" s="256"/>
      <c r="I18" s="97" t="s">
        <v>32</v>
      </c>
      <c r="J18" s="15" t="str">
        <f>'Rekapitulace stavby'!AN14</f>
        <v/>
      </c>
      <c r="L18" s="34"/>
    </row>
    <row r="19" spans="2:12" s="1" customFormat="1" ht="6.95" customHeight="1">
      <c r="B19" s="34"/>
      <c r="L19" s="34"/>
    </row>
    <row r="20" spans="2:12" s="1" customFormat="1" ht="12" customHeight="1">
      <c r="B20" s="34"/>
      <c r="D20" s="97" t="s">
        <v>37</v>
      </c>
      <c r="I20" s="97" t="s">
        <v>29</v>
      </c>
      <c r="J20" s="15" t="s">
        <v>38</v>
      </c>
      <c r="L20" s="34"/>
    </row>
    <row r="21" spans="2:12" s="1" customFormat="1" ht="18" customHeight="1">
      <c r="B21" s="34"/>
      <c r="E21" s="15" t="s">
        <v>39</v>
      </c>
      <c r="I21" s="97" t="s">
        <v>32</v>
      </c>
      <c r="J21" s="15" t="s">
        <v>40</v>
      </c>
      <c r="L21" s="34"/>
    </row>
    <row r="22" spans="2:12" s="1" customFormat="1" ht="6.95" customHeight="1">
      <c r="B22" s="34"/>
      <c r="L22" s="34"/>
    </row>
    <row r="23" spans="2:12" s="1" customFormat="1" ht="12" customHeight="1">
      <c r="B23" s="34"/>
      <c r="D23" s="97" t="s">
        <v>42</v>
      </c>
      <c r="I23" s="97" t="s">
        <v>29</v>
      </c>
      <c r="J23" s="15" t="str">
        <f>IF('Rekapitulace stavby'!AN19="","",'Rekapitulace stavby'!AN19)</f>
        <v/>
      </c>
      <c r="L23" s="34"/>
    </row>
    <row r="24" spans="2:12" s="1" customFormat="1" ht="18" customHeight="1">
      <c r="B24" s="34"/>
      <c r="E24" s="15" t="str">
        <f>IF('Rekapitulace stavby'!E20="","",'Rekapitulace stavby'!E20)</f>
        <v xml:space="preserve"> </v>
      </c>
      <c r="I24" s="97" t="s">
        <v>32</v>
      </c>
      <c r="J24" s="15" t="str">
        <f>IF('Rekapitulace stavby'!AN20="","",'Rekapitulace stavby'!AN20)</f>
        <v/>
      </c>
      <c r="L24" s="34"/>
    </row>
    <row r="25" spans="2:12" s="1" customFormat="1" ht="6.95" customHeight="1">
      <c r="B25" s="34"/>
      <c r="L25" s="34"/>
    </row>
    <row r="26" spans="2:12" s="1" customFormat="1" ht="12" customHeight="1">
      <c r="B26" s="34"/>
      <c r="D26" s="97" t="s">
        <v>43</v>
      </c>
      <c r="L26" s="34"/>
    </row>
    <row r="27" spans="2:12" s="6" customFormat="1" ht="16.5" customHeight="1">
      <c r="B27" s="101"/>
      <c r="E27" s="257" t="s">
        <v>35</v>
      </c>
      <c r="F27" s="257"/>
      <c r="G27" s="257"/>
      <c r="H27" s="257"/>
      <c r="L27" s="101"/>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102" t="s">
        <v>45</v>
      </c>
      <c r="J30" s="103">
        <f>ROUND(J81, 2)</f>
        <v>30276.400000000001</v>
      </c>
      <c r="L30" s="34"/>
    </row>
    <row r="31" spans="2:12" s="1" customFormat="1" ht="6.95" customHeight="1">
      <c r="B31" s="34"/>
      <c r="D31" s="52"/>
      <c r="E31" s="52"/>
      <c r="F31" s="52"/>
      <c r="G31" s="52"/>
      <c r="H31" s="52"/>
      <c r="I31" s="52"/>
      <c r="J31" s="52"/>
      <c r="K31" s="52"/>
      <c r="L31" s="34"/>
    </row>
    <row r="32" spans="2:12" s="1" customFormat="1" ht="14.45" customHeight="1">
      <c r="B32" s="34"/>
      <c r="F32" s="104" t="s">
        <v>47</v>
      </c>
      <c r="I32" s="104" t="s">
        <v>46</v>
      </c>
      <c r="J32" s="104" t="s">
        <v>48</v>
      </c>
      <c r="L32" s="34"/>
    </row>
    <row r="33" spans="2:12" s="1" customFormat="1" ht="14.45" customHeight="1">
      <c r="B33" s="34"/>
      <c r="D33" s="97" t="s">
        <v>49</v>
      </c>
      <c r="E33" s="97" t="s">
        <v>50</v>
      </c>
      <c r="F33" s="105">
        <f>ROUND((SUM(BE81:BE91)),  2)</f>
        <v>30276.400000000001</v>
      </c>
      <c r="I33" s="106">
        <v>0.21</v>
      </c>
      <c r="J33" s="105">
        <f>ROUND(((SUM(BE81:BE91))*I33),  2)</f>
        <v>6358.04</v>
      </c>
      <c r="L33" s="34"/>
    </row>
    <row r="34" spans="2:12" s="1" customFormat="1" ht="14.45" customHeight="1">
      <c r="B34" s="34"/>
      <c r="E34" s="97" t="s">
        <v>51</v>
      </c>
      <c r="F34" s="105">
        <f>ROUND((SUM(BF81:BF91)),  2)</f>
        <v>0</v>
      </c>
      <c r="I34" s="106">
        <v>0.15</v>
      </c>
      <c r="J34" s="105">
        <f>ROUND(((SUM(BF81:BF91))*I34),  2)</f>
        <v>0</v>
      </c>
      <c r="L34" s="34"/>
    </row>
    <row r="35" spans="2:12" s="1" customFormat="1" ht="14.45" hidden="1" customHeight="1">
      <c r="B35" s="34"/>
      <c r="E35" s="97" t="s">
        <v>52</v>
      </c>
      <c r="F35" s="105">
        <f>ROUND((SUM(BG81:BG91)),  2)</f>
        <v>0</v>
      </c>
      <c r="I35" s="106">
        <v>0.21</v>
      </c>
      <c r="J35" s="105">
        <f>0</f>
        <v>0</v>
      </c>
      <c r="L35" s="34"/>
    </row>
    <row r="36" spans="2:12" s="1" customFormat="1" ht="14.45" hidden="1" customHeight="1">
      <c r="B36" s="34"/>
      <c r="E36" s="97" t="s">
        <v>53</v>
      </c>
      <c r="F36" s="105">
        <f>ROUND((SUM(BH81:BH91)),  2)</f>
        <v>0</v>
      </c>
      <c r="I36" s="106">
        <v>0.15</v>
      </c>
      <c r="J36" s="105">
        <f>0</f>
        <v>0</v>
      </c>
      <c r="L36" s="34"/>
    </row>
    <row r="37" spans="2:12" s="1" customFormat="1" ht="14.45" hidden="1" customHeight="1">
      <c r="B37" s="34"/>
      <c r="E37" s="97" t="s">
        <v>54</v>
      </c>
      <c r="F37" s="105">
        <f>ROUND((SUM(BI81:BI91)),  2)</f>
        <v>0</v>
      </c>
      <c r="I37" s="106">
        <v>0</v>
      </c>
      <c r="J37" s="105">
        <f>0</f>
        <v>0</v>
      </c>
      <c r="L37" s="34"/>
    </row>
    <row r="38" spans="2:12" s="1" customFormat="1" ht="6.95" customHeight="1">
      <c r="B38" s="34"/>
      <c r="L38" s="34"/>
    </row>
    <row r="39" spans="2:12" s="1" customFormat="1" ht="25.35" customHeight="1">
      <c r="B39" s="34"/>
      <c r="C39" s="107"/>
      <c r="D39" s="108" t="s">
        <v>55</v>
      </c>
      <c r="E39" s="109"/>
      <c r="F39" s="109"/>
      <c r="G39" s="110" t="s">
        <v>56</v>
      </c>
      <c r="H39" s="111" t="s">
        <v>57</v>
      </c>
      <c r="I39" s="109"/>
      <c r="J39" s="112">
        <f>SUM(J30:J37)</f>
        <v>36634.44</v>
      </c>
      <c r="K39" s="113"/>
      <c r="L39" s="34"/>
    </row>
    <row r="40" spans="2:12" s="1" customFormat="1" ht="14.45" customHeight="1">
      <c r="B40" s="114"/>
      <c r="C40" s="115"/>
      <c r="D40" s="115"/>
      <c r="E40" s="115"/>
      <c r="F40" s="115"/>
      <c r="G40" s="115"/>
      <c r="H40" s="115"/>
      <c r="I40" s="115"/>
      <c r="J40" s="115"/>
      <c r="K40" s="115"/>
      <c r="L40" s="34"/>
    </row>
    <row r="44" spans="2:12" s="1" customFormat="1" ht="6.95" customHeight="1">
      <c r="B44" s="116"/>
      <c r="C44" s="117"/>
      <c r="D44" s="117"/>
      <c r="E44" s="117"/>
      <c r="F44" s="117"/>
      <c r="G44" s="117"/>
      <c r="H44" s="117"/>
      <c r="I44" s="117"/>
      <c r="J44" s="117"/>
      <c r="K44" s="117"/>
      <c r="L44" s="34"/>
    </row>
    <row r="45" spans="2:12" s="1" customFormat="1" ht="24.95" customHeight="1">
      <c r="B45" s="30"/>
      <c r="C45" s="21" t="s">
        <v>115</v>
      </c>
      <c r="D45" s="31"/>
      <c r="E45" s="31"/>
      <c r="F45" s="31"/>
      <c r="G45" s="31"/>
      <c r="H45" s="31"/>
      <c r="I45" s="31"/>
      <c r="J45" s="31"/>
      <c r="K45" s="31"/>
      <c r="L45" s="34"/>
    </row>
    <row r="46" spans="2:12" s="1" customFormat="1" ht="6.95" customHeight="1">
      <c r="B46" s="30"/>
      <c r="C46" s="31"/>
      <c r="D46" s="31"/>
      <c r="E46" s="31"/>
      <c r="F46" s="31"/>
      <c r="G46" s="31"/>
      <c r="H46" s="31"/>
      <c r="I46" s="31"/>
      <c r="J46" s="31"/>
      <c r="K46" s="31"/>
      <c r="L46" s="34"/>
    </row>
    <row r="47" spans="2:12" s="1" customFormat="1" ht="12" customHeight="1">
      <c r="B47" s="30"/>
      <c r="C47" s="26" t="s">
        <v>14</v>
      </c>
      <c r="D47" s="31"/>
      <c r="E47" s="31"/>
      <c r="F47" s="31"/>
      <c r="G47" s="31"/>
      <c r="H47" s="31"/>
      <c r="I47" s="31"/>
      <c r="J47" s="31"/>
      <c r="K47" s="31"/>
      <c r="L47" s="34"/>
    </row>
    <row r="48" spans="2:12" s="1" customFormat="1" ht="16.5" customHeight="1">
      <c r="B48" s="30"/>
      <c r="C48" s="31"/>
      <c r="D48" s="31"/>
      <c r="E48" s="258" t="str">
        <f>E7</f>
        <v>REKONSTRUKCE BUDOVY OŘ PLZEŇ, TRÄGEROVA ULICE, ČESKÉ BUDĚJOVICE</v>
      </c>
      <c r="F48" s="259"/>
      <c r="G48" s="259"/>
      <c r="H48" s="259"/>
      <c r="I48" s="31"/>
      <c r="J48" s="31"/>
      <c r="K48" s="31"/>
      <c r="L48" s="34"/>
    </row>
    <row r="49" spans="2:47" s="1" customFormat="1" ht="12" customHeight="1">
      <c r="B49" s="30"/>
      <c r="C49" s="26" t="s">
        <v>113</v>
      </c>
      <c r="D49" s="31"/>
      <c r="E49" s="31"/>
      <c r="F49" s="31"/>
      <c r="G49" s="31"/>
      <c r="H49" s="31"/>
      <c r="I49" s="31"/>
      <c r="J49" s="31"/>
      <c r="K49" s="31"/>
      <c r="L49" s="34"/>
    </row>
    <row r="50" spans="2:47" s="1" customFormat="1" ht="16.5" customHeight="1">
      <c r="B50" s="30"/>
      <c r="C50" s="31"/>
      <c r="D50" s="31"/>
      <c r="E50" s="248" t="str">
        <f>E9</f>
        <v>SO 02-4 - Venkovní kuřárna</v>
      </c>
      <c r="F50" s="240"/>
      <c r="G50" s="240"/>
      <c r="H50" s="240"/>
      <c r="I50" s="31"/>
      <c r="J50" s="31"/>
      <c r="K50" s="31"/>
      <c r="L50" s="34"/>
    </row>
    <row r="51" spans="2:47" s="1" customFormat="1" ht="6.95" customHeight="1">
      <c r="B51" s="30"/>
      <c r="C51" s="31"/>
      <c r="D51" s="31"/>
      <c r="E51" s="31"/>
      <c r="F51" s="31"/>
      <c r="G51" s="31"/>
      <c r="H51" s="31"/>
      <c r="I51" s="31"/>
      <c r="J51" s="31"/>
      <c r="K51" s="31"/>
      <c r="L51" s="34"/>
    </row>
    <row r="52" spans="2:47" s="1" customFormat="1" ht="12" customHeight="1">
      <c r="B52" s="30"/>
      <c r="C52" s="26" t="s">
        <v>20</v>
      </c>
      <c r="D52" s="31"/>
      <c r="E52" s="31"/>
      <c r="F52" s="24" t="str">
        <f>F12</f>
        <v>České Budějovice</v>
      </c>
      <c r="G52" s="31"/>
      <c r="H52" s="31"/>
      <c r="I52" s="26" t="s">
        <v>22</v>
      </c>
      <c r="J52" s="51" t="str">
        <f>IF(J12="","",J12)</f>
        <v>25. 7. 2019</v>
      </c>
      <c r="K52" s="31"/>
      <c r="L52" s="34"/>
    </row>
    <row r="53" spans="2:47" s="1" customFormat="1" ht="6.95" customHeight="1">
      <c r="B53" s="30"/>
      <c r="C53" s="31"/>
      <c r="D53" s="31"/>
      <c r="E53" s="31"/>
      <c r="F53" s="31"/>
      <c r="G53" s="31"/>
      <c r="H53" s="31"/>
      <c r="I53" s="31"/>
      <c r="J53" s="31"/>
      <c r="K53" s="31"/>
      <c r="L53" s="34"/>
    </row>
    <row r="54" spans="2:47" s="1" customFormat="1" ht="13.7" customHeight="1">
      <c r="B54" s="30"/>
      <c r="C54" s="26" t="s">
        <v>28</v>
      </c>
      <c r="D54" s="31"/>
      <c r="E54" s="31"/>
      <c r="F54" s="24" t="str">
        <f>E15</f>
        <v>Správa železniční dopravní cesty, státní o.</v>
      </c>
      <c r="G54" s="31"/>
      <c r="H54" s="31"/>
      <c r="I54" s="26" t="s">
        <v>37</v>
      </c>
      <c r="J54" s="28" t="str">
        <f>E21</f>
        <v>ATELIÉR DoPI, s.r.o.</v>
      </c>
      <c r="K54" s="31"/>
      <c r="L54" s="34"/>
    </row>
    <row r="55" spans="2:47" s="1" customFormat="1" ht="13.7" customHeight="1">
      <c r="B55" s="30"/>
      <c r="C55" s="26" t="s">
        <v>34</v>
      </c>
      <c r="D55" s="31"/>
      <c r="E55" s="31"/>
      <c r="F55" s="24" t="str">
        <f>IF(E18="","",E18)</f>
        <v xml:space="preserve"> </v>
      </c>
      <c r="G55" s="31"/>
      <c r="H55" s="31"/>
      <c r="I55" s="26" t="s">
        <v>42</v>
      </c>
      <c r="J55" s="28" t="str">
        <f>E24</f>
        <v xml:space="preserve"> </v>
      </c>
      <c r="K55" s="31"/>
      <c r="L55" s="34"/>
    </row>
    <row r="56" spans="2:47" s="1" customFormat="1" ht="10.35" customHeight="1">
      <c r="B56" s="30"/>
      <c r="C56" s="31"/>
      <c r="D56" s="31"/>
      <c r="E56" s="31"/>
      <c r="F56" s="31"/>
      <c r="G56" s="31"/>
      <c r="H56" s="31"/>
      <c r="I56" s="31"/>
      <c r="J56" s="31"/>
      <c r="K56" s="31"/>
      <c r="L56" s="34"/>
    </row>
    <row r="57" spans="2:47" s="1" customFormat="1" ht="29.25" customHeight="1">
      <c r="B57" s="30"/>
      <c r="C57" s="118" t="s">
        <v>116</v>
      </c>
      <c r="D57" s="119"/>
      <c r="E57" s="119"/>
      <c r="F57" s="119"/>
      <c r="G57" s="119"/>
      <c r="H57" s="119"/>
      <c r="I57" s="119"/>
      <c r="J57" s="120" t="s">
        <v>117</v>
      </c>
      <c r="K57" s="119"/>
      <c r="L57" s="34"/>
    </row>
    <row r="58" spans="2:47" s="1" customFormat="1" ht="10.35" customHeight="1">
      <c r="B58" s="30"/>
      <c r="C58" s="31"/>
      <c r="D58" s="31"/>
      <c r="E58" s="31"/>
      <c r="F58" s="31"/>
      <c r="G58" s="31"/>
      <c r="H58" s="31"/>
      <c r="I58" s="31"/>
      <c r="J58" s="31"/>
      <c r="K58" s="31"/>
      <c r="L58" s="34"/>
    </row>
    <row r="59" spans="2:47" s="1" customFormat="1" ht="22.9" customHeight="1">
      <c r="B59" s="30"/>
      <c r="C59" s="121" t="s">
        <v>77</v>
      </c>
      <c r="D59" s="31"/>
      <c r="E59" s="31"/>
      <c r="F59" s="31"/>
      <c r="G59" s="31"/>
      <c r="H59" s="31"/>
      <c r="I59" s="31"/>
      <c r="J59" s="70">
        <f>J81</f>
        <v>30276.400000000001</v>
      </c>
      <c r="K59" s="31"/>
      <c r="L59" s="34"/>
      <c r="AU59" s="15" t="s">
        <v>118</v>
      </c>
    </row>
    <row r="60" spans="2:47" s="7" customFormat="1" ht="24.95" customHeight="1">
      <c r="B60" s="122"/>
      <c r="C60" s="123"/>
      <c r="D60" s="124" t="s">
        <v>1316</v>
      </c>
      <c r="E60" s="125"/>
      <c r="F60" s="125"/>
      <c r="G60" s="125"/>
      <c r="H60" s="125"/>
      <c r="I60" s="125"/>
      <c r="J60" s="126">
        <f>J82</f>
        <v>30276.400000000001</v>
      </c>
      <c r="K60" s="123"/>
      <c r="L60" s="127"/>
    </row>
    <row r="61" spans="2:47" s="8" customFormat="1" ht="19.899999999999999" customHeight="1">
      <c r="B61" s="128"/>
      <c r="C61" s="129"/>
      <c r="D61" s="130" t="s">
        <v>1403</v>
      </c>
      <c r="E61" s="131"/>
      <c r="F61" s="131"/>
      <c r="G61" s="131"/>
      <c r="H61" s="131"/>
      <c r="I61" s="131"/>
      <c r="J61" s="132">
        <f>J83</f>
        <v>30276.400000000001</v>
      </c>
      <c r="K61" s="129"/>
      <c r="L61" s="133"/>
    </row>
    <row r="62" spans="2:47" s="1" customFormat="1" ht="21.75" customHeight="1">
      <c r="B62" s="30"/>
      <c r="C62" s="31"/>
      <c r="D62" s="31"/>
      <c r="E62" s="31"/>
      <c r="F62" s="31"/>
      <c r="G62" s="31"/>
      <c r="H62" s="31"/>
      <c r="I62" s="31"/>
      <c r="J62" s="31"/>
      <c r="K62" s="31"/>
      <c r="L62" s="34"/>
    </row>
    <row r="63" spans="2:47" s="1" customFormat="1" ht="6.95" customHeight="1">
      <c r="B63" s="42"/>
      <c r="C63" s="43"/>
      <c r="D63" s="43"/>
      <c r="E63" s="43"/>
      <c r="F63" s="43"/>
      <c r="G63" s="43"/>
      <c r="H63" s="43"/>
      <c r="I63" s="43"/>
      <c r="J63" s="43"/>
      <c r="K63" s="43"/>
      <c r="L63" s="34"/>
    </row>
    <row r="67" spans="2:20" s="1" customFormat="1" ht="6.95" customHeight="1">
      <c r="B67" s="44"/>
      <c r="C67" s="45"/>
      <c r="D67" s="45"/>
      <c r="E67" s="45"/>
      <c r="F67" s="45"/>
      <c r="G67" s="45"/>
      <c r="H67" s="45"/>
      <c r="I67" s="45"/>
      <c r="J67" s="45"/>
      <c r="K67" s="45"/>
      <c r="L67" s="34"/>
    </row>
    <row r="68" spans="2:20" s="1" customFormat="1" ht="24.95" customHeight="1">
      <c r="B68" s="30"/>
      <c r="C68" s="21" t="s">
        <v>126</v>
      </c>
      <c r="D68" s="31"/>
      <c r="E68" s="31"/>
      <c r="F68" s="31"/>
      <c r="G68" s="31"/>
      <c r="H68" s="31"/>
      <c r="I68" s="31"/>
      <c r="J68" s="31"/>
      <c r="K68" s="31"/>
      <c r="L68" s="34"/>
    </row>
    <row r="69" spans="2:20" s="1" customFormat="1" ht="6.95" customHeight="1">
      <c r="B69" s="30"/>
      <c r="C69" s="31"/>
      <c r="D69" s="31"/>
      <c r="E69" s="31"/>
      <c r="F69" s="31"/>
      <c r="G69" s="31"/>
      <c r="H69" s="31"/>
      <c r="I69" s="31"/>
      <c r="J69" s="31"/>
      <c r="K69" s="31"/>
      <c r="L69" s="34"/>
    </row>
    <row r="70" spans="2:20" s="1" customFormat="1" ht="12" customHeight="1">
      <c r="B70" s="30"/>
      <c r="C70" s="26" t="s">
        <v>14</v>
      </c>
      <c r="D70" s="31"/>
      <c r="E70" s="31"/>
      <c r="F70" s="31"/>
      <c r="G70" s="31"/>
      <c r="H70" s="31"/>
      <c r="I70" s="31"/>
      <c r="J70" s="31"/>
      <c r="K70" s="31"/>
      <c r="L70" s="34"/>
    </row>
    <row r="71" spans="2:20" s="1" customFormat="1" ht="16.5" customHeight="1">
      <c r="B71" s="30"/>
      <c r="C71" s="31"/>
      <c r="D71" s="31"/>
      <c r="E71" s="258" t="str">
        <f>E7</f>
        <v>REKONSTRUKCE BUDOVY OŘ PLZEŇ, TRÄGEROVA ULICE, ČESKÉ BUDĚJOVICE</v>
      </c>
      <c r="F71" s="259"/>
      <c r="G71" s="259"/>
      <c r="H71" s="259"/>
      <c r="I71" s="31"/>
      <c r="J71" s="31"/>
      <c r="K71" s="31"/>
      <c r="L71" s="34"/>
    </row>
    <row r="72" spans="2:20" s="1" customFormat="1" ht="12" customHeight="1">
      <c r="B72" s="30"/>
      <c r="C72" s="26" t="s">
        <v>113</v>
      </c>
      <c r="D72" s="31"/>
      <c r="E72" s="31"/>
      <c r="F72" s="31"/>
      <c r="G72" s="31"/>
      <c r="H72" s="31"/>
      <c r="I72" s="31"/>
      <c r="J72" s="31"/>
      <c r="K72" s="31"/>
      <c r="L72" s="34"/>
    </row>
    <row r="73" spans="2:20" s="1" customFormat="1" ht="16.5" customHeight="1">
      <c r="B73" s="30"/>
      <c r="C73" s="31"/>
      <c r="D73" s="31"/>
      <c r="E73" s="248" t="str">
        <f>E9</f>
        <v>SO 02-4 - Venkovní kuřárna</v>
      </c>
      <c r="F73" s="240"/>
      <c r="G73" s="240"/>
      <c r="H73" s="240"/>
      <c r="I73" s="31"/>
      <c r="J73" s="31"/>
      <c r="K73" s="31"/>
      <c r="L73" s="34"/>
    </row>
    <row r="74" spans="2:20" s="1" customFormat="1" ht="6.95" customHeight="1">
      <c r="B74" s="30"/>
      <c r="C74" s="31"/>
      <c r="D74" s="31"/>
      <c r="E74" s="31"/>
      <c r="F74" s="31"/>
      <c r="G74" s="31"/>
      <c r="H74" s="31"/>
      <c r="I74" s="31"/>
      <c r="J74" s="31"/>
      <c r="K74" s="31"/>
      <c r="L74" s="34"/>
    </row>
    <row r="75" spans="2:20" s="1" customFormat="1" ht="12" customHeight="1">
      <c r="B75" s="30"/>
      <c r="C75" s="26" t="s">
        <v>20</v>
      </c>
      <c r="D75" s="31"/>
      <c r="E75" s="31"/>
      <c r="F75" s="24" t="str">
        <f>F12</f>
        <v>České Budějovice</v>
      </c>
      <c r="G75" s="31"/>
      <c r="H75" s="31"/>
      <c r="I75" s="26" t="s">
        <v>22</v>
      </c>
      <c r="J75" s="51" t="str">
        <f>IF(J12="","",J12)</f>
        <v>25. 7. 2019</v>
      </c>
      <c r="K75" s="31"/>
      <c r="L75" s="34"/>
    </row>
    <row r="76" spans="2:20" s="1" customFormat="1" ht="6.95" customHeight="1">
      <c r="B76" s="30"/>
      <c r="C76" s="31"/>
      <c r="D76" s="31"/>
      <c r="E76" s="31"/>
      <c r="F76" s="31"/>
      <c r="G76" s="31"/>
      <c r="H76" s="31"/>
      <c r="I76" s="31"/>
      <c r="J76" s="31"/>
      <c r="K76" s="31"/>
      <c r="L76" s="34"/>
    </row>
    <row r="77" spans="2:20" s="1" customFormat="1" ht="13.7" customHeight="1">
      <c r="B77" s="30"/>
      <c r="C77" s="26" t="s">
        <v>28</v>
      </c>
      <c r="D77" s="31"/>
      <c r="E77" s="31"/>
      <c r="F77" s="24" t="str">
        <f>E15</f>
        <v>Správa železniční dopravní cesty, státní o.</v>
      </c>
      <c r="G77" s="31"/>
      <c r="H77" s="31"/>
      <c r="I77" s="26" t="s">
        <v>37</v>
      </c>
      <c r="J77" s="28" t="str">
        <f>E21</f>
        <v>ATELIÉR DoPI, s.r.o.</v>
      </c>
      <c r="K77" s="31"/>
      <c r="L77" s="34"/>
    </row>
    <row r="78" spans="2:20" s="1" customFormat="1" ht="13.7" customHeight="1">
      <c r="B78" s="30"/>
      <c r="C78" s="26" t="s">
        <v>34</v>
      </c>
      <c r="D78" s="31"/>
      <c r="E78" s="31"/>
      <c r="F78" s="24" t="str">
        <f>IF(E18="","",E18)</f>
        <v xml:space="preserve"> </v>
      </c>
      <c r="G78" s="31"/>
      <c r="H78" s="31"/>
      <c r="I78" s="26" t="s">
        <v>42</v>
      </c>
      <c r="J78" s="28" t="str">
        <f>E24</f>
        <v xml:space="preserve"> </v>
      </c>
      <c r="K78" s="31"/>
      <c r="L78" s="34"/>
    </row>
    <row r="79" spans="2:20" s="1" customFormat="1" ht="10.35" customHeight="1">
      <c r="B79" s="30"/>
      <c r="C79" s="31"/>
      <c r="D79" s="31"/>
      <c r="E79" s="31"/>
      <c r="F79" s="31"/>
      <c r="G79" s="31"/>
      <c r="H79" s="31"/>
      <c r="I79" s="31"/>
      <c r="J79" s="31"/>
      <c r="K79" s="31"/>
      <c r="L79" s="34"/>
    </row>
    <row r="80" spans="2:20" s="9" customFormat="1" ht="29.25" customHeight="1">
      <c r="B80" s="134"/>
      <c r="C80" s="135" t="s">
        <v>127</v>
      </c>
      <c r="D80" s="136" t="s">
        <v>64</v>
      </c>
      <c r="E80" s="136" t="s">
        <v>60</v>
      </c>
      <c r="F80" s="136" t="s">
        <v>61</v>
      </c>
      <c r="G80" s="136" t="s">
        <v>128</v>
      </c>
      <c r="H80" s="136" t="s">
        <v>129</v>
      </c>
      <c r="I80" s="136" t="s">
        <v>130</v>
      </c>
      <c r="J80" s="136" t="s">
        <v>117</v>
      </c>
      <c r="K80" s="137" t="s">
        <v>131</v>
      </c>
      <c r="L80" s="138"/>
      <c r="M80" s="61" t="s">
        <v>35</v>
      </c>
      <c r="N80" s="62" t="s">
        <v>49</v>
      </c>
      <c r="O80" s="62" t="s">
        <v>132</v>
      </c>
      <c r="P80" s="62" t="s">
        <v>133</v>
      </c>
      <c r="Q80" s="62" t="s">
        <v>134</v>
      </c>
      <c r="R80" s="62" t="s">
        <v>135</v>
      </c>
      <c r="S80" s="62" t="s">
        <v>136</v>
      </c>
      <c r="T80" s="63" t="s">
        <v>137</v>
      </c>
    </row>
    <row r="81" spans="2:65" s="1" customFormat="1" ht="22.9" customHeight="1">
      <c r="B81" s="30"/>
      <c r="C81" s="68" t="s">
        <v>138</v>
      </c>
      <c r="D81" s="31"/>
      <c r="E81" s="31"/>
      <c r="F81" s="31"/>
      <c r="G81" s="31"/>
      <c r="H81" s="31"/>
      <c r="I81" s="31"/>
      <c r="J81" s="139">
        <f>BK81</f>
        <v>30276.400000000001</v>
      </c>
      <c r="K81" s="31"/>
      <c r="L81" s="34"/>
      <c r="M81" s="64"/>
      <c r="N81" s="65"/>
      <c r="O81" s="65"/>
      <c r="P81" s="140">
        <f>P82</f>
        <v>13.483400000000001</v>
      </c>
      <c r="Q81" s="65"/>
      <c r="R81" s="140">
        <f>R82</f>
        <v>0.20012000000000002</v>
      </c>
      <c r="S81" s="65"/>
      <c r="T81" s="141">
        <f>T82</f>
        <v>4.8000000000000001E-2</v>
      </c>
      <c r="AT81" s="15" t="s">
        <v>78</v>
      </c>
      <c r="AU81" s="15" t="s">
        <v>118</v>
      </c>
      <c r="BK81" s="142">
        <f>BK82</f>
        <v>30276.400000000001</v>
      </c>
    </row>
    <row r="82" spans="2:65" s="10" customFormat="1" ht="25.9" customHeight="1">
      <c r="B82" s="143"/>
      <c r="C82" s="144"/>
      <c r="D82" s="145" t="s">
        <v>78</v>
      </c>
      <c r="E82" s="146" t="s">
        <v>1384</v>
      </c>
      <c r="F82" s="146" t="s">
        <v>1385</v>
      </c>
      <c r="G82" s="144"/>
      <c r="H82" s="144"/>
      <c r="I82" s="144"/>
      <c r="J82" s="147">
        <f>BK82</f>
        <v>30276.400000000001</v>
      </c>
      <c r="K82" s="144"/>
      <c r="L82" s="148"/>
      <c r="M82" s="149"/>
      <c r="N82" s="150"/>
      <c r="O82" s="150"/>
      <c r="P82" s="151">
        <f>P83</f>
        <v>13.483400000000001</v>
      </c>
      <c r="Q82" s="150"/>
      <c r="R82" s="151">
        <f>R83</f>
        <v>0.20012000000000002</v>
      </c>
      <c r="S82" s="150"/>
      <c r="T82" s="152">
        <f>T83</f>
        <v>4.8000000000000001E-2</v>
      </c>
      <c r="AR82" s="153" t="s">
        <v>89</v>
      </c>
      <c r="AT82" s="154" t="s">
        <v>78</v>
      </c>
      <c r="AU82" s="154" t="s">
        <v>79</v>
      </c>
      <c r="AY82" s="153" t="s">
        <v>142</v>
      </c>
      <c r="BK82" s="155">
        <f>BK83</f>
        <v>30276.400000000001</v>
      </c>
    </row>
    <row r="83" spans="2:65" s="10" customFormat="1" ht="22.9" customHeight="1">
      <c r="B83" s="143"/>
      <c r="C83" s="144"/>
      <c r="D83" s="145" t="s">
        <v>78</v>
      </c>
      <c r="E83" s="156" t="s">
        <v>1404</v>
      </c>
      <c r="F83" s="156" t="s">
        <v>1405</v>
      </c>
      <c r="G83" s="144"/>
      <c r="H83" s="144"/>
      <c r="I83" s="144"/>
      <c r="J83" s="157">
        <f>BK83</f>
        <v>30276.400000000001</v>
      </c>
      <c r="K83" s="144"/>
      <c r="L83" s="148"/>
      <c r="M83" s="149"/>
      <c r="N83" s="150"/>
      <c r="O83" s="150"/>
      <c r="P83" s="151">
        <f>SUM(P84:P91)</f>
        <v>13.483400000000001</v>
      </c>
      <c r="Q83" s="150"/>
      <c r="R83" s="151">
        <f>SUM(R84:R91)</f>
        <v>0.20012000000000002</v>
      </c>
      <c r="S83" s="150"/>
      <c r="T83" s="152">
        <f>SUM(T84:T91)</f>
        <v>4.8000000000000001E-2</v>
      </c>
      <c r="AR83" s="153" t="s">
        <v>89</v>
      </c>
      <c r="AT83" s="154" t="s">
        <v>78</v>
      </c>
      <c r="AU83" s="154" t="s">
        <v>87</v>
      </c>
      <c r="AY83" s="153" t="s">
        <v>142</v>
      </c>
      <c r="BK83" s="155">
        <f>SUM(BK84:BK91)</f>
        <v>30276.400000000001</v>
      </c>
    </row>
    <row r="84" spans="2:65" s="1" customFormat="1" ht="22.5" customHeight="1">
      <c r="B84" s="30"/>
      <c r="C84" s="158" t="s">
        <v>87</v>
      </c>
      <c r="D84" s="158" t="s">
        <v>145</v>
      </c>
      <c r="E84" s="159" t="s">
        <v>1406</v>
      </c>
      <c r="F84" s="160" t="s">
        <v>1407</v>
      </c>
      <c r="G84" s="161" t="s">
        <v>148</v>
      </c>
      <c r="H84" s="162">
        <v>3</v>
      </c>
      <c r="I84" s="163">
        <v>1240</v>
      </c>
      <c r="J84" s="163">
        <f>ROUND(I84*H84,2)</f>
        <v>3720</v>
      </c>
      <c r="K84" s="160" t="s">
        <v>149</v>
      </c>
      <c r="L84" s="34"/>
      <c r="M84" s="56" t="s">
        <v>35</v>
      </c>
      <c r="N84" s="164" t="s">
        <v>50</v>
      </c>
      <c r="O84" s="165">
        <v>3.1</v>
      </c>
      <c r="P84" s="165">
        <f>O84*H84</f>
        <v>9.3000000000000007</v>
      </c>
      <c r="Q84" s="165">
        <v>4.0000000000000003E-5</v>
      </c>
      <c r="R84" s="165">
        <f>Q84*H84</f>
        <v>1.2000000000000002E-4</v>
      </c>
      <c r="S84" s="165">
        <v>0</v>
      </c>
      <c r="T84" s="166">
        <f>S84*H84</f>
        <v>0</v>
      </c>
      <c r="AR84" s="15" t="s">
        <v>224</v>
      </c>
      <c r="AT84" s="15" t="s">
        <v>145</v>
      </c>
      <c r="AU84" s="15" t="s">
        <v>89</v>
      </c>
      <c r="AY84" s="15" t="s">
        <v>142</v>
      </c>
      <c r="BE84" s="167">
        <f>IF(N84="základní",J84,0)</f>
        <v>3720</v>
      </c>
      <c r="BF84" s="167">
        <f>IF(N84="snížená",J84,0)</f>
        <v>0</v>
      </c>
      <c r="BG84" s="167">
        <f>IF(N84="zákl. přenesená",J84,0)</f>
        <v>0</v>
      </c>
      <c r="BH84" s="167">
        <f>IF(N84="sníž. přenesená",J84,0)</f>
        <v>0</v>
      </c>
      <c r="BI84" s="167">
        <f>IF(N84="nulová",J84,0)</f>
        <v>0</v>
      </c>
      <c r="BJ84" s="15" t="s">
        <v>87</v>
      </c>
      <c r="BK84" s="167">
        <f>ROUND(I84*H84,2)</f>
        <v>3720</v>
      </c>
      <c r="BL84" s="15" t="s">
        <v>224</v>
      </c>
      <c r="BM84" s="15" t="s">
        <v>1408</v>
      </c>
    </row>
    <row r="85" spans="2:65" s="11" customFormat="1" ht="11.25">
      <c r="B85" s="168"/>
      <c r="C85" s="169"/>
      <c r="D85" s="170" t="s">
        <v>155</v>
      </c>
      <c r="E85" s="171" t="s">
        <v>35</v>
      </c>
      <c r="F85" s="172" t="s">
        <v>1409</v>
      </c>
      <c r="G85" s="169"/>
      <c r="H85" s="173">
        <v>3</v>
      </c>
      <c r="I85" s="169"/>
      <c r="J85" s="169"/>
      <c r="K85" s="169"/>
      <c r="L85" s="174"/>
      <c r="M85" s="175"/>
      <c r="N85" s="176"/>
      <c r="O85" s="176"/>
      <c r="P85" s="176"/>
      <c r="Q85" s="176"/>
      <c r="R85" s="176"/>
      <c r="S85" s="176"/>
      <c r="T85" s="177"/>
      <c r="AT85" s="178" t="s">
        <v>155</v>
      </c>
      <c r="AU85" s="178" t="s">
        <v>89</v>
      </c>
      <c r="AV85" s="11" t="s">
        <v>89</v>
      </c>
      <c r="AW85" s="11" t="s">
        <v>41</v>
      </c>
      <c r="AX85" s="11" t="s">
        <v>79</v>
      </c>
      <c r="AY85" s="178" t="s">
        <v>142</v>
      </c>
    </row>
    <row r="86" spans="2:65" s="1" customFormat="1" ht="33.75" customHeight="1">
      <c r="B86" s="30"/>
      <c r="C86" s="184" t="s">
        <v>89</v>
      </c>
      <c r="D86" s="184" t="s">
        <v>367</v>
      </c>
      <c r="E86" s="185" t="s">
        <v>1410</v>
      </c>
      <c r="F86" s="186" t="s">
        <v>1411</v>
      </c>
      <c r="G86" s="187" t="s">
        <v>148</v>
      </c>
      <c r="H86" s="188">
        <v>1</v>
      </c>
      <c r="I86" s="189">
        <v>25258</v>
      </c>
      <c r="J86" s="189">
        <f>ROUND(I86*H86,2)</f>
        <v>25258</v>
      </c>
      <c r="K86" s="186" t="s">
        <v>149</v>
      </c>
      <c r="L86" s="190"/>
      <c r="M86" s="191" t="s">
        <v>35</v>
      </c>
      <c r="N86" s="192" t="s">
        <v>50</v>
      </c>
      <c r="O86" s="165">
        <v>0</v>
      </c>
      <c r="P86" s="165">
        <f>O86*H86</f>
        <v>0</v>
      </c>
      <c r="Q86" s="165">
        <v>0.2</v>
      </c>
      <c r="R86" s="165">
        <f>Q86*H86</f>
        <v>0.2</v>
      </c>
      <c r="S86" s="165">
        <v>0</v>
      </c>
      <c r="T86" s="166">
        <f>S86*H86</f>
        <v>0</v>
      </c>
      <c r="AR86" s="15" t="s">
        <v>448</v>
      </c>
      <c r="AT86" s="15" t="s">
        <v>367</v>
      </c>
      <c r="AU86" s="15" t="s">
        <v>89</v>
      </c>
      <c r="AY86" s="15" t="s">
        <v>142</v>
      </c>
      <c r="BE86" s="167">
        <f>IF(N86="základní",J86,0)</f>
        <v>25258</v>
      </c>
      <c r="BF86" s="167">
        <f>IF(N86="snížená",J86,0)</f>
        <v>0</v>
      </c>
      <c r="BG86" s="167">
        <f>IF(N86="zákl. přenesená",J86,0)</f>
        <v>0</v>
      </c>
      <c r="BH86" s="167">
        <f>IF(N86="sníž. přenesená",J86,0)</f>
        <v>0</v>
      </c>
      <c r="BI86" s="167">
        <f>IF(N86="nulová",J86,0)</f>
        <v>0</v>
      </c>
      <c r="BJ86" s="15" t="s">
        <v>87</v>
      </c>
      <c r="BK86" s="167">
        <f>ROUND(I86*H86,2)</f>
        <v>25258</v>
      </c>
      <c r="BL86" s="15" t="s">
        <v>224</v>
      </c>
      <c r="BM86" s="15" t="s">
        <v>1412</v>
      </c>
    </row>
    <row r="87" spans="2:65" s="1" customFormat="1" ht="16.5" customHeight="1">
      <c r="B87" s="30"/>
      <c r="C87" s="158" t="s">
        <v>157</v>
      </c>
      <c r="D87" s="158" t="s">
        <v>145</v>
      </c>
      <c r="E87" s="159" t="s">
        <v>1413</v>
      </c>
      <c r="F87" s="160" t="s">
        <v>1414</v>
      </c>
      <c r="G87" s="161" t="s">
        <v>227</v>
      </c>
      <c r="H87" s="162">
        <v>2</v>
      </c>
      <c r="I87" s="163">
        <v>382</v>
      </c>
      <c r="J87" s="163">
        <f>ROUND(I87*H87,2)</f>
        <v>764</v>
      </c>
      <c r="K87" s="160" t="s">
        <v>149</v>
      </c>
      <c r="L87" s="34"/>
      <c r="M87" s="56" t="s">
        <v>35</v>
      </c>
      <c r="N87" s="164" t="s">
        <v>50</v>
      </c>
      <c r="O87" s="165">
        <v>1.08</v>
      </c>
      <c r="P87" s="165">
        <f>O87*H87</f>
        <v>2.16</v>
      </c>
      <c r="Q87" s="165">
        <v>0</v>
      </c>
      <c r="R87" s="165">
        <f>Q87*H87</f>
        <v>0</v>
      </c>
      <c r="S87" s="165">
        <v>1.6E-2</v>
      </c>
      <c r="T87" s="166">
        <f>S87*H87</f>
        <v>3.2000000000000001E-2</v>
      </c>
      <c r="AR87" s="15" t="s">
        <v>224</v>
      </c>
      <c r="AT87" s="15" t="s">
        <v>145</v>
      </c>
      <c r="AU87" s="15" t="s">
        <v>89</v>
      </c>
      <c r="AY87" s="15" t="s">
        <v>142</v>
      </c>
      <c r="BE87" s="167">
        <f>IF(N87="základní",J87,0)</f>
        <v>764</v>
      </c>
      <c r="BF87" s="167">
        <f>IF(N87="snížená",J87,0)</f>
        <v>0</v>
      </c>
      <c r="BG87" s="167">
        <f>IF(N87="zákl. přenesená",J87,0)</f>
        <v>0</v>
      </c>
      <c r="BH87" s="167">
        <f>IF(N87="sníž. přenesená",J87,0)</f>
        <v>0</v>
      </c>
      <c r="BI87" s="167">
        <f>IF(N87="nulová",J87,0)</f>
        <v>0</v>
      </c>
      <c r="BJ87" s="15" t="s">
        <v>87</v>
      </c>
      <c r="BK87" s="167">
        <f>ROUND(I87*H87,2)</f>
        <v>764</v>
      </c>
      <c r="BL87" s="15" t="s">
        <v>224</v>
      </c>
      <c r="BM87" s="15" t="s">
        <v>1415</v>
      </c>
    </row>
    <row r="88" spans="2:65" s="11" customFormat="1" ht="11.25">
      <c r="B88" s="168"/>
      <c r="C88" s="169"/>
      <c r="D88" s="170" t="s">
        <v>155</v>
      </c>
      <c r="E88" s="171" t="s">
        <v>35</v>
      </c>
      <c r="F88" s="172" t="s">
        <v>1416</v>
      </c>
      <c r="G88" s="169"/>
      <c r="H88" s="173">
        <v>2</v>
      </c>
      <c r="I88" s="169"/>
      <c r="J88" s="169"/>
      <c r="K88" s="169"/>
      <c r="L88" s="174"/>
      <c r="M88" s="175"/>
      <c r="N88" s="176"/>
      <c r="O88" s="176"/>
      <c r="P88" s="176"/>
      <c r="Q88" s="176"/>
      <c r="R88" s="176"/>
      <c r="S88" s="176"/>
      <c r="T88" s="177"/>
      <c r="AT88" s="178" t="s">
        <v>155</v>
      </c>
      <c r="AU88" s="178" t="s">
        <v>89</v>
      </c>
      <c r="AV88" s="11" t="s">
        <v>89</v>
      </c>
      <c r="AW88" s="11" t="s">
        <v>41</v>
      </c>
      <c r="AX88" s="11" t="s">
        <v>79</v>
      </c>
      <c r="AY88" s="178" t="s">
        <v>142</v>
      </c>
    </row>
    <row r="89" spans="2:65" s="1" customFormat="1" ht="16.5" customHeight="1">
      <c r="B89" s="30"/>
      <c r="C89" s="158" t="s">
        <v>162</v>
      </c>
      <c r="D89" s="158" t="s">
        <v>145</v>
      </c>
      <c r="E89" s="159" t="s">
        <v>1417</v>
      </c>
      <c r="F89" s="160" t="s">
        <v>1418</v>
      </c>
      <c r="G89" s="161" t="s">
        <v>148</v>
      </c>
      <c r="H89" s="162">
        <v>1</v>
      </c>
      <c r="I89" s="163">
        <v>200</v>
      </c>
      <c r="J89" s="163">
        <f>ROUND(I89*H89,2)</f>
        <v>200</v>
      </c>
      <c r="K89" s="160" t="s">
        <v>35</v>
      </c>
      <c r="L89" s="34"/>
      <c r="M89" s="56" t="s">
        <v>35</v>
      </c>
      <c r="N89" s="164" t="s">
        <v>50</v>
      </c>
      <c r="O89" s="165">
        <v>1.08</v>
      </c>
      <c r="P89" s="165">
        <f>O89*H89</f>
        <v>1.08</v>
      </c>
      <c r="Q89" s="165">
        <v>0</v>
      </c>
      <c r="R89" s="165">
        <f>Q89*H89</f>
        <v>0</v>
      </c>
      <c r="S89" s="165">
        <v>1.6E-2</v>
      </c>
      <c r="T89" s="166">
        <f>S89*H89</f>
        <v>1.6E-2</v>
      </c>
      <c r="AR89" s="15" t="s">
        <v>224</v>
      </c>
      <c r="AT89" s="15" t="s">
        <v>145</v>
      </c>
      <c r="AU89" s="15" t="s">
        <v>89</v>
      </c>
      <c r="AY89" s="15" t="s">
        <v>142</v>
      </c>
      <c r="BE89" s="167">
        <f>IF(N89="základní",J89,0)</f>
        <v>200</v>
      </c>
      <c r="BF89" s="167">
        <f>IF(N89="snížená",J89,0)</f>
        <v>0</v>
      </c>
      <c r="BG89" s="167">
        <f>IF(N89="zákl. přenesená",J89,0)</f>
        <v>0</v>
      </c>
      <c r="BH89" s="167">
        <f>IF(N89="sníž. přenesená",J89,0)</f>
        <v>0</v>
      </c>
      <c r="BI89" s="167">
        <f>IF(N89="nulová",J89,0)</f>
        <v>0</v>
      </c>
      <c r="BJ89" s="15" t="s">
        <v>87</v>
      </c>
      <c r="BK89" s="167">
        <f>ROUND(I89*H89,2)</f>
        <v>200</v>
      </c>
      <c r="BL89" s="15" t="s">
        <v>224</v>
      </c>
      <c r="BM89" s="15" t="s">
        <v>1419</v>
      </c>
    </row>
    <row r="90" spans="2:65" s="1" customFormat="1" ht="22.5" customHeight="1">
      <c r="B90" s="30"/>
      <c r="C90" s="158" t="s">
        <v>141</v>
      </c>
      <c r="D90" s="158" t="s">
        <v>145</v>
      </c>
      <c r="E90" s="159" t="s">
        <v>1420</v>
      </c>
      <c r="F90" s="160" t="s">
        <v>1421</v>
      </c>
      <c r="G90" s="161" t="s">
        <v>346</v>
      </c>
      <c r="H90" s="162">
        <v>0.2</v>
      </c>
      <c r="I90" s="163">
        <v>1180</v>
      </c>
      <c r="J90" s="163">
        <f>ROUND(I90*H90,2)</f>
        <v>236</v>
      </c>
      <c r="K90" s="160" t="s">
        <v>149</v>
      </c>
      <c r="L90" s="34"/>
      <c r="M90" s="56" t="s">
        <v>35</v>
      </c>
      <c r="N90" s="164" t="s">
        <v>50</v>
      </c>
      <c r="O90" s="165">
        <v>3.327</v>
      </c>
      <c r="P90" s="165">
        <f>O90*H90</f>
        <v>0.66539999999999999</v>
      </c>
      <c r="Q90" s="165">
        <v>0</v>
      </c>
      <c r="R90" s="165">
        <f>Q90*H90</f>
        <v>0</v>
      </c>
      <c r="S90" s="165">
        <v>0</v>
      </c>
      <c r="T90" s="166">
        <f>S90*H90</f>
        <v>0</v>
      </c>
      <c r="AR90" s="15" t="s">
        <v>224</v>
      </c>
      <c r="AT90" s="15" t="s">
        <v>145</v>
      </c>
      <c r="AU90" s="15" t="s">
        <v>89</v>
      </c>
      <c r="AY90" s="15" t="s">
        <v>142</v>
      </c>
      <c r="BE90" s="167">
        <f>IF(N90="základní",J90,0)</f>
        <v>236</v>
      </c>
      <c r="BF90" s="167">
        <f>IF(N90="snížená",J90,0)</f>
        <v>0</v>
      </c>
      <c r="BG90" s="167">
        <f>IF(N90="zákl. přenesená",J90,0)</f>
        <v>0</v>
      </c>
      <c r="BH90" s="167">
        <f>IF(N90="sníž. přenesená",J90,0)</f>
        <v>0</v>
      </c>
      <c r="BI90" s="167">
        <f>IF(N90="nulová",J90,0)</f>
        <v>0</v>
      </c>
      <c r="BJ90" s="15" t="s">
        <v>87</v>
      </c>
      <c r="BK90" s="167">
        <f>ROUND(I90*H90,2)</f>
        <v>236</v>
      </c>
      <c r="BL90" s="15" t="s">
        <v>224</v>
      </c>
      <c r="BM90" s="15" t="s">
        <v>1422</v>
      </c>
    </row>
    <row r="91" spans="2:65" s="1" customFormat="1" ht="22.5" customHeight="1">
      <c r="B91" s="30"/>
      <c r="C91" s="158" t="s">
        <v>173</v>
      </c>
      <c r="D91" s="158" t="s">
        <v>145</v>
      </c>
      <c r="E91" s="159" t="s">
        <v>1423</v>
      </c>
      <c r="F91" s="160" t="s">
        <v>1424</v>
      </c>
      <c r="G91" s="161" t="s">
        <v>346</v>
      </c>
      <c r="H91" s="162">
        <v>0.2</v>
      </c>
      <c r="I91" s="163">
        <v>492</v>
      </c>
      <c r="J91" s="163">
        <f>ROUND(I91*H91,2)</f>
        <v>98.4</v>
      </c>
      <c r="K91" s="160" t="s">
        <v>149</v>
      </c>
      <c r="L91" s="34"/>
      <c r="M91" s="193" t="s">
        <v>35</v>
      </c>
      <c r="N91" s="194" t="s">
        <v>50</v>
      </c>
      <c r="O91" s="195">
        <v>1.39</v>
      </c>
      <c r="P91" s="195">
        <f>O91*H91</f>
        <v>0.27799999999999997</v>
      </c>
      <c r="Q91" s="195">
        <v>0</v>
      </c>
      <c r="R91" s="195">
        <f>Q91*H91</f>
        <v>0</v>
      </c>
      <c r="S91" s="195">
        <v>0</v>
      </c>
      <c r="T91" s="196">
        <f>S91*H91</f>
        <v>0</v>
      </c>
      <c r="AR91" s="15" t="s">
        <v>224</v>
      </c>
      <c r="AT91" s="15" t="s">
        <v>145</v>
      </c>
      <c r="AU91" s="15" t="s">
        <v>89</v>
      </c>
      <c r="AY91" s="15" t="s">
        <v>142</v>
      </c>
      <c r="BE91" s="167">
        <f>IF(N91="základní",J91,0)</f>
        <v>98.4</v>
      </c>
      <c r="BF91" s="167">
        <f>IF(N91="snížená",J91,0)</f>
        <v>0</v>
      </c>
      <c r="BG91" s="167">
        <f>IF(N91="zákl. přenesená",J91,0)</f>
        <v>0</v>
      </c>
      <c r="BH91" s="167">
        <f>IF(N91="sníž. přenesená",J91,0)</f>
        <v>0</v>
      </c>
      <c r="BI91" s="167">
        <f>IF(N91="nulová",J91,0)</f>
        <v>0</v>
      </c>
      <c r="BJ91" s="15" t="s">
        <v>87</v>
      </c>
      <c r="BK91" s="167">
        <f>ROUND(I91*H91,2)</f>
        <v>98.4</v>
      </c>
      <c r="BL91" s="15" t="s">
        <v>224</v>
      </c>
      <c r="BM91" s="15" t="s">
        <v>1425</v>
      </c>
    </row>
    <row r="92" spans="2:65" s="1" customFormat="1" ht="6.95" customHeight="1">
      <c r="B92" s="42"/>
      <c r="C92" s="43"/>
      <c r="D92" s="43"/>
      <c r="E92" s="43"/>
      <c r="F92" s="43"/>
      <c r="G92" s="43"/>
      <c r="H92" s="43"/>
      <c r="I92" s="43"/>
      <c r="J92" s="43"/>
      <c r="K92" s="43"/>
      <c r="L92" s="34"/>
    </row>
  </sheetData>
  <sheetProtection algorithmName="SHA-512" hashValue="wOcOsg+1n4YUJb56JqYTlew0w7t2S+A50lfKm5jjMfTPHz5FOHwkMkS3F2eqemgIst/OqsAeZTsDJyo93H9rPA==" saltValue="rZky9mrR9CALB/YLxMjD8kXEF3vq6iT63qIH3KwtFv0pCOYfUVrpfudMlOC+7O07O56PdWcICfxZZBE+oXixcA==" spinCount="100000" sheet="1" objects="1" scenarios="1" formatColumns="0" formatRows="0" autoFilter="0"/>
  <autoFilter ref="C80:K91"/>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scale="88"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76"/>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46" ht="11.25">
      <c r="A1" s="20"/>
    </row>
    <row r="2" spans="1:46" ht="36.950000000000003" customHeight="1">
      <c r="L2" s="225"/>
      <c r="M2" s="225"/>
      <c r="N2" s="225"/>
      <c r="O2" s="225"/>
      <c r="P2" s="225"/>
      <c r="Q2" s="225"/>
      <c r="R2" s="225"/>
      <c r="S2" s="225"/>
      <c r="T2" s="225"/>
      <c r="U2" s="225"/>
      <c r="V2" s="225"/>
      <c r="AT2" s="15" t="s">
        <v>111</v>
      </c>
    </row>
    <row r="3" spans="1:46" ht="6.95" customHeight="1">
      <c r="B3" s="94"/>
      <c r="C3" s="95"/>
      <c r="D3" s="95"/>
      <c r="E3" s="95"/>
      <c r="F3" s="95"/>
      <c r="G3" s="95"/>
      <c r="H3" s="95"/>
      <c r="I3" s="95"/>
      <c r="J3" s="95"/>
      <c r="K3" s="95"/>
      <c r="L3" s="18"/>
      <c r="AT3" s="15" t="s">
        <v>89</v>
      </c>
    </row>
    <row r="4" spans="1:46" ht="24.95" customHeight="1">
      <c r="B4" s="18"/>
      <c r="D4" s="96" t="s">
        <v>112</v>
      </c>
      <c r="L4" s="18"/>
      <c r="M4" s="22" t="s">
        <v>10</v>
      </c>
      <c r="AT4" s="15" t="s">
        <v>4</v>
      </c>
    </row>
    <row r="5" spans="1:46" ht="6.95" customHeight="1">
      <c r="B5" s="18"/>
      <c r="L5" s="18"/>
    </row>
    <row r="6" spans="1:46" ht="12" customHeight="1">
      <c r="B6" s="18"/>
      <c r="D6" s="97" t="s">
        <v>14</v>
      </c>
      <c r="L6" s="18"/>
    </row>
    <row r="7" spans="1:46" ht="16.5" customHeight="1">
      <c r="B7" s="18"/>
      <c r="E7" s="252" t="str">
        <f>'Rekapitulace stavby'!K6</f>
        <v>REKONSTRUKCE BUDOVY OŘ PLZEŇ, TRÄGEROVA ULICE, ČESKÉ BUDĚJOVICE</v>
      </c>
      <c r="F7" s="253"/>
      <c r="G7" s="253"/>
      <c r="H7" s="253"/>
      <c r="L7" s="18"/>
    </row>
    <row r="8" spans="1:46" s="1" customFormat="1" ht="12" customHeight="1">
      <c r="B8" s="34"/>
      <c r="D8" s="97" t="s">
        <v>113</v>
      </c>
      <c r="L8" s="34"/>
    </row>
    <row r="9" spans="1:46" s="1" customFormat="1" ht="36.950000000000003" customHeight="1">
      <c r="B9" s="34"/>
      <c r="E9" s="254" t="s">
        <v>1426</v>
      </c>
      <c r="F9" s="255"/>
      <c r="G9" s="255"/>
      <c r="H9" s="255"/>
      <c r="L9" s="34"/>
    </row>
    <row r="10" spans="1:46" s="1" customFormat="1" ht="11.25">
      <c r="B10" s="34"/>
      <c r="L10" s="34"/>
    </row>
    <row r="11" spans="1:46" s="1" customFormat="1" ht="12" customHeight="1">
      <c r="B11" s="34"/>
      <c r="D11" s="97" t="s">
        <v>16</v>
      </c>
      <c r="F11" s="15" t="s">
        <v>97</v>
      </c>
      <c r="I11" s="97" t="s">
        <v>18</v>
      </c>
      <c r="J11" s="15" t="s">
        <v>1427</v>
      </c>
      <c r="L11" s="34"/>
    </row>
    <row r="12" spans="1:46" s="1" customFormat="1" ht="12" customHeight="1">
      <c r="B12" s="34"/>
      <c r="D12" s="97" t="s">
        <v>20</v>
      </c>
      <c r="F12" s="15" t="s">
        <v>21</v>
      </c>
      <c r="I12" s="97" t="s">
        <v>22</v>
      </c>
      <c r="J12" s="98" t="str">
        <f>'Rekapitulace stavby'!AN8</f>
        <v>25. 7. 2019</v>
      </c>
      <c r="L12" s="34"/>
    </row>
    <row r="13" spans="1:46" s="1" customFormat="1" ht="21.75" customHeight="1">
      <c r="B13" s="34"/>
      <c r="D13" s="99" t="s">
        <v>24</v>
      </c>
      <c r="F13" s="100" t="s">
        <v>1428</v>
      </c>
      <c r="I13" s="99" t="s">
        <v>26</v>
      </c>
      <c r="J13" s="100" t="s">
        <v>301</v>
      </c>
      <c r="L13" s="34"/>
    </row>
    <row r="14" spans="1:46" s="1" customFormat="1" ht="12" customHeight="1">
      <c r="B14" s="34"/>
      <c r="D14" s="97" t="s">
        <v>28</v>
      </c>
      <c r="I14" s="97" t="s">
        <v>29</v>
      </c>
      <c r="J14" s="15" t="s">
        <v>30</v>
      </c>
      <c r="L14" s="34"/>
    </row>
    <row r="15" spans="1:46" s="1" customFormat="1" ht="18" customHeight="1">
      <c r="B15" s="34"/>
      <c r="E15" s="15" t="s">
        <v>31</v>
      </c>
      <c r="I15" s="97" t="s">
        <v>32</v>
      </c>
      <c r="J15" s="15" t="s">
        <v>33</v>
      </c>
      <c r="L15" s="34"/>
    </row>
    <row r="16" spans="1:46" s="1" customFormat="1" ht="6.95" customHeight="1">
      <c r="B16" s="34"/>
      <c r="L16" s="34"/>
    </row>
    <row r="17" spans="2:12" s="1" customFormat="1" ht="12" customHeight="1">
      <c r="B17" s="34"/>
      <c r="D17" s="97" t="s">
        <v>34</v>
      </c>
      <c r="I17" s="97" t="s">
        <v>29</v>
      </c>
      <c r="J17" s="15" t="str">
        <f>'Rekapitulace stavby'!AN13</f>
        <v/>
      </c>
      <c r="L17" s="34"/>
    </row>
    <row r="18" spans="2:12" s="1" customFormat="1" ht="18" customHeight="1">
      <c r="B18" s="34"/>
      <c r="E18" s="256" t="str">
        <f>'Rekapitulace stavby'!E14</f>
        <v xml:space="preserve"> </v>
      </c>
      <c r="F18" s="256"/>
      <c r="G18" s="256"/>
      <c r="H18" s="256"/>
      <c r="I18" s="97" t="s">
        <v>32</v>
      </c>
      <c r="J18" s="15" t="str">
        <f>'Rekapitulace stavby'!AN14</f>
        <v/>
      </c>
      <c r="L18" s="34"/>
    </row>
    <row r="19" spans="2:12" s="1" customFormat="1" ht="6.95" customHeight="1">
      <c r="B19" s="34"/>
      <c r="L19" s="34"/>
    </row>
    <row r="20" spans="2:12" s="1" customFormat="1" ht="12" customHeight="1">
      <c r="B20" s="34"/>
      <c r="D20" s="97" t="s">
        <v>37</v>
      </c>
      <c r="I20" s="97" t="s">
        <v>29</v>
      </c>
      <c r="J20" s="15" t="s">
        <v>38</v>
      </c>
      <c r="L20" s="34"/>
    </row>
    <row r="21" spans="2:12" s="1" customFormat="1" ht="18" customHeight="1">
      <c r="B21" s="34"/>
      <c r="E21" s="15" t="s">
        <v>39</v>
      </c>
      <c r="I21" s="97" t="s">
        <v>32</v>
      </c>
      <c r="J21" s="15" t="s">
        <v>40</v>
      </c>
      <c r="L21" s="34"/>
    </row>
    <row r="22" spans="2:12" s="1" customFormat="1" ht="6.95" customHeight="1">
      <c r="B22" s="34"/>
      <c r="L22" s="34"/>
    </row>
    <row r="23" spans="2:12" s="1" customFormat="1" ht="12" customHeight="1">
      <c r="B23" s="34"/>
      <c r="D23" s="97" t="s">
        <v>42</v>
      </c>
      <c r="I23" s="97" t="s">
        <v>29</v>
      </c>
      <c r="J23" s="15" t="str">
        <f>IF('Rekapitulace stavby'!AN19="","",'Rekapitulace stavby'!AN19)</f>
        <v/>
      </c>
      <c r="L23" s="34"/>
    </row>
    <row r="24" spans="2:12" s="1" customFormat="1" ht="18" customHeight="1">
      <c r="B24" s="34"/>
      <c r="E24" s="15" t="str">
        <f>IF('Rekapitulace stavby'!E20="","",'Rekapitulace stavby'!E20)</f>
        <v xml:space="preserve"> </v>
      </c>
      <c r="I24" s="97" t="s">
        <v>32</v>
      </c>
      <c r="J24" s="15" t="str">
        <f>IF('Rekapitulace stavby'!AN20="","",'Rekapitulace stavby'!AN20)</f>
        <v/>
      </c>
      <c r="L24" s="34"/>
    </row>
    <row r="25" spans="2:12" s="1" customFormat="1" ht="6.95" customHeight="1">
      <c r="B25" s="34"/>
      <c r="L25" s="34"/>
    </row>
    <row r="26" spans="2:12" s="1" customFormat="1" ht="12" customHeight="1">
      <c r="B26" s="34"/>
      <c r="D26" s="97" t="s">
        <v>43</v>
      </c>
      <c r="L26" s="34"/>
    </row>
    <row r="27" spans="2:12" s="6" customFormat="1" ht="16.5" customHeight="1">
      <c r="B27" s="101"/>
      <c r="E27" s="257" t="s">
        <v>35</v>
      </c>
      <c r="F27" s="257"/>
      <c r="G27" s="257"/>
      <c r="H27" s="257"/>
      <c r="L27" s="101"/>
    </row>
    <row r="28" spans="2:12" s="1" customFormat="1" ht="6.95" customHeight="1">
      <c r="B28" s="34"/>
      <c r="L28" s="34"/>
    </row>
    <row r="29" spans="2:12" s="1" customFormat="1" ht="6.95" customHeight="1">
      <c r="B29" s="34"/>
      <c r="D29" s="52"/>
      <c r="E29" s="52"/>
      <c r="F29" s="52"/>
      <c r="G29" s="52"/>
      <c r="H29" s="52"/>
      <c r="I29" s="52"/>
      <c r="J29" s="52"/>
      <c r="K29" s="52"/>
      <c r="L29" s="34"/>
    </row>
    <row r="30" spans="2:12" s="1" customFormat="1" ht="25.35" customHeight="1">
      <c r="B30" s="34"/>
      <c r="D30" s="102" t="s">
        <v>45</v>
      </c>
      <c r="J30" s="103">
        <f>ROUND(J92, 2)</f>
        <v>568505.46</v>
      </c>
      <c r="L30" s="34"/>
    </row>
    <row r="31" spans="2:12" s="1" customFormat="1" ht="6.95" customHeight="1">
      <c r="B31" s="34"/>
      <c r="D31" s="52"/>
      <c r="E31" s="52"/>
      <c r="F31" s="52"/>
      <c r="G31" s="52"/>
      <c r="H31" s="52"/>
      <c r="I31" s="52"/>
      <c r="J31" s="52"/>
      <c r="K31" s="52"/>
      <c r="L31" s="34"/>
    </row>
    <row r="32" spans="2:12" s="1" customFormat="1" ht="14.45" customHeight="1">
      <c r="B32" s="34"/>
      <c r="F32" s="104" t="s">
        <v>47</v>
      </c>
      <c r="I32" s="104" t="s">
        <v>46</v>
      </c>
      <c r="J32" s="104" t="s">
        <v>48</v>
      </c>
      <c r="L32" s="34"/>
    </row>
    <row r="33" spans="2:12" s="1" customFormat="1" ht="14.45" customHeight="1">
      <c r="B33" s="34"/>
      <c r="D33" s="97" t="s">
        <v>49</v>
      </c>
      <c r="E33" s="97" t="s">
        <v>50</v>
      </c>
      <c r="F33" s="105">
        <f>ROUND((SUM(BE92:BE275)),  2)</f>
        <v>568505.46</v>
      </c>
      <c r="I33" s="106">
        <v>0.21</v>
      </c>
      <c r="J33" s="105">
        <f>ROUND(((SUM(BE92:BE275))*I33),  2)</f>
        <v>119386.15</v>
      </c>
      <c r="L33" s="34"/>
    </row>
    <row r="34" spans="2:12" s="1" customFormat="1" ht="14.45" customHeight="1">
      <c r="B34" s="34"/>
      <c r="E34" s="97" t="s">
        <v>51</v>
      </c>
      <c r="F34" s="105">
        <f>ROUND((SUM(BF92:BF275)),  2)</f>
        <v>0</v>
      </c>
      <c r="I34" s="106">
        <v>0.15</v>
      </c>
      <c r="J34" s="105">
        <f>ROUND(((SUM(BF92:BF275))*I34),  2)</f>
        <v>0</v>
      </c>
      <c r="L34" s="34"/>
    </row>
    <row r="35" spans="2:12" s="1" customFormat="1" ht="14.45" hidden="1" customHeight="1">
      <c r="B35" s="34"/>
      <c r="E35" s="97" t="s">
        <v>52</v>
      </c>
      <c r="F35" s="105">
        <f>ROUND((SUM(BG92:BG275)),  2)</f>
        <v>0</v>
      </c>
      <c r="I35" s="106">
        <v>0.21</v>
      </c>
      <c r="J35" s="105">
        <f>0</f>
        <v>0</v>
      </c>
      <c r="L35" s="34"/>
    </row>
    <row r="36" spans="2:12" s="1" customFormat="1" ht="14.45" hidden="1" customHeight="1">
      <c r="B36" s="34"/>
      <c r="E36" s="97" t="s">
        <v>53</v>
      </c>
      <c r="F36" s="105">
        <f>ROUND((SUM(BH92:BH275)),  2)</f>
        <v>0</v>
      </c>
      <c r="I36" s="106">
        <v>0.15</v>
      </c>
      <c r="J36" s="105">
        <f>0</f>
        <v>0</v>
      </c>
      <c r="L36" s="34"/>
    </row>
    <row r="37" spans="2:12" s="1" customFormat="1" ht="14.45" hidden="1" customHeight="1">
      <c r="B37" s="34"/>
      <c r="E37" s="97" t="s">
        <v>54</v>
      </c>
      <c r="F37" s="105">
        <f>ROUND((SUM(BI92:BI275)),  2)</f>
        <v>0</v>
      </c>
      <c r="I37" s="106">
        <v>0</v>
      </c>
      <c r="J37" s="105">
        <f>0</f>
        <v>0</v>
      </c>
      <c r="L37" s="34"/>
    </row>
    <row r="38" spans="2:12" s="1" customFormat="1" ht="6.95" customHeight="1">
      <c r="B38" s="34"/>
      <c r="L38" s="34"/>
    </row>
    <row r="39" spans="2:12" s="1" customFormat="1" ht="25.35" customHeight="1">
      <c r="B39" s="34"/>
      <c r="C39" s="107"/>
      <c r="D39" s="108" t="s">
        <v>55</v>
      </c>
      <c r="E39" s="109"/>
      <c r="F39" s="109"/>
      <c r="G39" s="110" t="s">
        <v>56</v>
      </c>
      <c r="H39" s="111" t="s">
        <v>57</v>
      </c>
      <c r="I39" s="109"/>
      <c r="J39" s="112">
        <f>SUM(J30:J37)</f>
        <v>687891.61</v>
      </c>
      <c r="K39" s="113"/>
      <c r="L39" s="34"/>
    </row>
    <row r="40" spans="2:12" s="1" customFormat="1" ht="14.45" customHeight="1">
      <c r="B40" s="114"/>
      <c r="C40" s="115"/>
      <c r="D40" s="115"/>
      <c r="E40" s="115"/>
      <c r="F40" s="115"/>
      <c r="G40" s="115"/>
      <c r="H40" s="115"/>
      <c r="I40" s="115"/>
      <c r="J40" s="115"/>
      <c r="K40" s="115"/>
      <c r="L40" s="34"/>
    </row>
    <row r="44" spans="2:12" s="1" customFormat="1" ht="6.95" customHeight="1">
      <c r="B44" s="116"/>
      <c r="C44" s="117"/>
      <c r="D44" s="117"/>
      <c r="E44" s="117"/>
      <c r="F44" s="117"/>
      <c r="G44" s="117"/>
      <c r="H44" s="117"/>
      <c r="I44" s="117"/>
      <c r="J44" s="117"/>
      <c r="K44" s="117"/>
      <c r="L44" s="34"/>
    </row>
    <row r="45" spans="2:12" s="1" customFormat="1" ht="24.95" customHeight="1">
      <c r="B45" s="30"/>
      <c r="C45" s="21" t="s">
        <v>115</v>
      </c>
      <c r="D45" s="31"/>
      <c r="E45" s="31"/>
      <c r="F45" s="31"/>
      <c r="G45" s="31"/>
      <c r="H45" s="31"/>
      <c r="I45" s="31"/>
      <c r="J45" s="31"/>
      <c r="K45" s="31"/>
      <c r="L45" s="34"/>
    </row>
    <row r="46" spans="2:12" s="1" customFormat="1" ht="6.95" customHeight="1">
      <c r="B46" s="30"/>
      <c r="C46" s="31"/>
      <c r="D46" s="31"/>
      <c r="E46" s="31"/>
      <c r="F46" s="31"/>
      <c r="G46" s="31"/>
      <c r="H46" s="31"/>
      <c r="I46" s="31"/>
      <c r="J46" s="31"/>
      <c r="K46" s="31"/>
      <c r="L46" s="34"/>
    </row>
    <row r="47" spans="2:12" s="1" customFormat="1" ht="12" customHeight="1">
      <c r="B47" s="30"/>
      <c r="C47" s="26" t="s">
        <v>14</v>
      </c>
      <c r="D47" s="31"/>
      <c r="E47" s="31"/>
      <c r="F47" s="31"/>
      <c r="G47" s="31"/>
      <c r="H47" s="31"/>
      <c r="I47" s="31"/>
      <c r="J47" s="31"/>
      <c r="K47" s="31"/>
      <c r="L47" s="34"/>
    </row>
    <row r="48" spans="2:12" s="1" customFormat="1" ht="16.5" customHeight="1">
      <c r="B48" s="30"/>
      <c r="C48" s="31"/>
      <c r="D48" s="31"/>
      <c r="E48" s="258" t="str">
        <f>E7</f>
        <v>REKONSTRUKCE BUDOVY OŘ PLZEŇ, TRÄGEROVA ULICE, ČESKÉ BUDĚJOVICE</v>
      </c>
      <c r="F48" s="259"/>
      <c r="G48" s="259"/>
      <c r="H48" s="259"/>
      <c r="I48" s="31"/>
      <c r="J48" s="31"/>
      <c r="K48" s="31"/>
      <c r="L48" s="34"/>
    </row>
    <row r="49" spans="2:47" s="1" customFormat="1" ht="12" customHeight="1">
      <c r="B49" s="30"/>
      <c r="C49" s="26" t="s">
        <v>113</v>
      </c>
      <c r="D49" s="31"/>
      <c r="E49" s="31"/>
      <c r="F49" s="31"/>
      <c r="G49" s="31"/>
      <c r="H49" s="31"/>
      <c r="I49" s="31"/>
      <c r="J49" s="31"/>
      <c r="K49" s="31"/>
      <c r="L49" s="34"/>
    </row>
    <row r="50" spans="2:47" s="1" customFormat="1" ht="16.5" customHeight="1">
      <c r="B50" s="30"/>
      <c r="C50" s="31"/>
      <c r="D50" s="31"/>
      <c r="E50" s="248" t="str">
        <f>E9</f>
        <v>SO 03 - Osvětlení</v>
      </c>
      <c r="F50" s="240"/>
      <c r="G50" s="240"/>
      <c r="H50" s="240"/>
      <c r="I50" s="31"/>
      <c r="J50" s="31"/>
      <c r="K50" s="31"/>
      <c r="L50" s="34"/>
    </row>
    <row r="51" spans="2:47" s="1" customFormat="1" ht="6.95" customHeight="1">
      <c r="B51" s="30"/>
      <c r="C51" s="31"/>
      <c r="D51" s="31"/>
      <c r="E51" s="31"/>
      <c r="F51" s="31"/>
      <c r="G51" s="31"/>
      <c r="H51" s="31"/>
      <c r="I51" s="31"/>
      <c r="J51" s="31"/>
      <c r="K51" s="31"/>
      <c r="L51" s="34"/>
    </row>
    <row r="52" spans="2:47" s="1" customFormat="1" ht="12" customHeight="1">
      <c r="B52" s="30"/>
      <c r="C52" s="26" t="s">
        <v>20</v>
      </c>
      <c r="D52" s="31"/>
      <c r="E52" s="31"/>
      <c r="F52" s="24" t="str">
        <f>F12</f>
        <v>České Budějovice</v>
      </c>
      <c r="G52" s="31"/>
      <c r="H52" s="31"/>
      <c r="I52" s="26" t="s">
        <v>22</v>
      </c>
      <c r="J52" s="51" t="str">
        <f>IF(J12="","",J12)</f>
        <v>25. 7. 2019</v>
      </c>
      <c r="K52" s="31"/>
      <c r="L52" s="34"/>
    </row>
    <row r="53" spans="2:47" s="1" customFormat="1" ht="6.95" customHeight="1">
      <c r="B53" s="30"/>
      <c r="C53" s="31"/>
      <c r="D53" s="31"/>
      <c r="E53" s="31"/>
      <c r="F53" s="31"/>
      <c r="G53" s="31"/>
      <c r="H53" s="31"/>
      <c r="I53" s="31"/>
      <c r="J53" s="31"/>
      <c r="K53" s="31"/>
      <c r="L53" s="34"/>
    </row>
    <row r="54" spans="2:47" s="1" customFormat="1" ht="13.7" customHeight="1">
      <c r="B54" s="30"/>
      <c r="C54" s="26" t="s">
        <v>28</v>
      </c>
      <c r="D54" s="31"/>
      <c r="E54" s="31"/>
      <c r="F54" s="24" t="str">
        <f>E15</f>
        <v>Správa železniční dopravní cesty, státní o.</v>
      </c>
      <c r="G54" s="31"/>
      <c r="H54" s="31"/>
      <c r="I54" s="26" t="s">
        <v>37</v>
      </c>
      <c r="J54" s="28" t="str">
        <f>E21</f>
        <v>ATELIÉR DoPI, s.r.o.</v>
      </c>
      <c r="K54" s="31"/>
      <c r="L54" s="34"/>
    </row>
    <row r="55" spans="2:47" s="1" customFormat="1" ht="13.7" customHeight="1">
      <c r="B55" s="30"/>
      <c r="C55" s="26" t="s">
        <v>34</v>
      </c>
      <c r="D55" s="31"/>
      <c r="E55" s="31"/>
      <c r="F55" s="24" t="str">
        <f>IF(E18="","",E18)</f>
        <v xml:space="preserve"> </v>
      </c>
      <c r="G55" s="31"/>
      <c r="H55" s="31"/>
      <c r="I55" s="26" t="s">
        <v>42</v>
      </c>
      <c r="J55" s="28" t="str">
        <f>E24</f>
        <v xml:space="preserve"> </v>
      </c>
      <c r="K55" s="31"/>
      <c r="L55" s="34"/>
    </row>
    <row r="56" spans="2:47" s="1" customFormat="1" ht="10.35" customHeight="1">
      <c r="B56" s="30"/>
      <c r="C56" s="31"/>
      <c r="D56" s="31"/>
      <c r="E56" s="31"/>
      <c r="F56" s="31"/>
      <c r="G56" s="31"/>
      <c r="H56" s="31"/>
      <c r="I56" s="31"/>
      <c r="J56" s="31"/>
      <c r="K56" s="31"/>
      <c r="L56" s="34"/>
    </row>
    <row r="57" spans="2:47" s="1" customFormat="1" ht="29.25" customHeight="1">
      <c r="B57" s="30"/>
      <c r="C57" s="118" t="s">
        <v>116</v>
      </c>
      <c r="D57" s="119"/>
      <c r="E57" s="119"/>
      <c r="F57" s="119"/>
      <c r="G57" s="119"/>
      <c r="H57" s="119"/>
      <c r="I57" s="119"/>
      <c r="J57" s="120" t="s">
        <v>117</v>
      </c>
      <c r="K57" s="119"/>
      <c r="L57" s="34"/>
    </row>
    <row r="58" spans="2:47" s="1" customFormat="1" ht="10.35" customHeight="1">
      <c r="B58" s="30"/>
      <c r="C58" s="31"/>
      <c r="D58" s="31"/>
      <c r="E58" s="31"/>
      <c r="F58" s="31"/>
      <c r="G58" s="31"/>
      <c r="H58" s="31"/>
      <c r="I58" s="31"/>
      <c r="J58" s="31"/>
      <c r="K58" s="31"/>
      <c r="L58" s="34"/>
    </row>
    <row r="59" spans="2:47" s="1" customFormat="1" ht="22.9" customHeight="1">
      <c r="B59" s="30"/>
      <c r="C59" s="121" t="s">
        <v>77</v>
      </c>
      <c r="D59" s="31"/>
      <c r="E59" s="31"/>
      <c r="F59" s="31"/>
      <c r="G59" s="31"/>
      <c r="H59" s="31"/>
      <c r="I59" s="31"/>
      <c r="J59" s="70">
        <f>J92</f>
        <v>568505.46000000008</v>
      </c>
      <c r="K59" s="31"/>
      <c r="L59" s="34"/>
      <c r="AU59" s="15" t="s">
        <v>118</v>
      </c>
    </row>
    <row r="60" spans="2:47" s="7" customFormat="1" ht="24.95" customHeight="1">
      <c r="B60" s="122"/>
      <c r="C60" s="123"/>
      <c r="D60" s="124" t="s">
        <v>302</v>
      </c>
      <c r="E60" s="125"/>
      <c r="F60" s="125"/>
      <c r="G60" s="125"/>
      <c r="H60" s="125"/>
      <c r="I60" s="125"/>
      <c r="J60" s="126">
        <f>J93</f>
        <v>271369.60000000003</v>
      </c>
      <c r="K60" s="123"/>
      <c r="L60" s="127"/>
    </row>
    <row r="61" spans="2:47" s="8" customFormat="1" ht="19.899999999999999" customHeight="1">
      <c r="B61" s="128"/>
      <c r="C61" s="129"/>
      <c r="D61" s="130" t="s">
        <v>303</v>
      </c>
      <c r="E61" s="131"/>
      <c r="F61" s="131"/>
      <c r="G61" s="131"/>
      <c r="H61" s="131"/>
      <c r="I61" s="131"/>
      <c r="J61" s="132">
        <f>J94</f>
        <v>214985.16</v>
      </c>
      <c r="K61" s="129"/>
      <c r="L61" s="133"/>
    </row>
    <row r="62" spans="2:47" s="8" customFormat="1" ht="19.899999999999999" customHeight="1">
      <c r="B62" s="128"/>
      <c r="C62" s="129"/>
      <c r="D62" s="130" t="s">
        <v>647</v>
      </c>
      <c r="E62" s="131"/>
      <c r="F62" s="131"/>
      <c r="G62" s="131"/>
      <c r="H62" s="131"/>
      <c r="I62" s="131"/>
      <c r="J62" s="132">
        <f>J115</f>
        <v>3367.48</v>
      </c>
      <c r="K62" s="129"/>
      <c r="L62" s="133"/>
    </row>
    <row r="63" spans="2:47" s="8" customFormat="1" ht="19.899999999999999" customHeight="1">
      <c r="B63" s="128"/>
      <c r="C63" s="129"/>
      <c r="D63" s="130" t="s">
        <v>304</v>
      </c>
      <c r="E63" s="131"/>
      <c r="F63" s="131"/>
      <c r="G63" s="131"/>
      <c r="H63" s="131"/>
      <c r="I63" s="131"/>
      <c r="J63" s="132">
        <f>J122</f>
        <v>30086</v>
      </c>
      <c r="K63" s="129"/>
      <c r="L63" s="133"/>
    </row>
    <row r="64" spans="2:47" s="8" customFormat="1" ht="19.899999999999999" customHeight="1">
      <c r="B64" s="128"/>
      <c r="C64" s="129"/>
      <c r="D64" s="130" t="s">
        <v>305</v>
      </c>
      <c r="E64" s="131"/>
      <c r="F64" s="131"/>
      <c r="G64" s="131"/>
      <c r="H64" s="131"/>
      <c r="I64" s="131"/>
      <c r="J64" s="132">
        <f>J125</f>
        <v>14051.52</v>
      </c>
      <c r="K64" s="129"/>
      <c r="L64" s="133"/>
    </row>
    <row r="65" spans="2:12" s="8" customFormat="1" ht="19.899999999999999" customHeight="1">
      <c r="B65" s="128"/>
      <c r="C65" s="129"/>
      <c r="D65" s="130" t="s">
        <v>307</v>
      </c>
      <c r="E65" s="131"/>
      <c r="F65" s="131"/>
      <c r="G65" s="131"/>
      <c r="H65" s="131"/>
      <c r="I65" s="131"/>
      <c r="J65" s="132">
        <f>J128</f>
        <v>8879.44</v>
      </c>
      <c r="K65" s="129"/>
      <c r="L65" s="133"/>
    </row>
    <row r="66" spans="2:12" s="7" customFormat="1" ht="24.95" customHeight="1">
      <c r="B66" s="122"/>
      <c r="C66" s="123"/>
      <c r="D66" s="124" t="s">
        <v>1316</v>
      </c>
      <c r="E66" s="125"/>
      <c r="F66" s="125"/>
      <c r="G66" s="125"/>
      <c r="H66" s="125"/>
      <c r="I66" s="125"/>
      <c r="J66" s="126">
        <f>J135</f>
        <v>104051.3</v>
      </c>
      <c r="K66" s="123"/>
      <c r="L66" s="127"/>
    </row>
    <row r="67" spans="2:12" s="8" customFormat="1" ht="19.899999999999999" customHeight="1">
      <c r="B67" s="128"/>
      <c r="C67" s="129"/>
      <c r="D67" s="130" t="s">
        <v>1429</v>
      </c>
      <c r="E67" s="131"/>
      <c r="F67" s="131"/>
      <c r="G67" s="131"/>
      <c r="H67" s="131"/>
      <c r="I67" s="131"/>
      <c r="J67" s="132">
        <f>J136</f>
        <v>11484</v>
      </c>
      <c r="K67" s="129"/>
      <c r="L67" s="133"/>
    </row>
    <row r="68" spans="2:12" s="8" customFormat="1" ht="19.899999999999999" customHeight="1">
      <c r="B68" s="128"/>
      <c r="C68" s="129"/>
      <c r="D68" s="130" t="s">
        <v>1430</v>
      </c>
      <c r="E68" s="131"/>
      <c r="F68" s="131"/>
      <c r="G68" s="131"/>
      <c r="H68" s="131"/>
      <c r="I68" s="131"/>
      <c r="J68" s="132">
        <f>J140</f>
        <v>36511</v>
      </c>
      <c r="K68" s="129"/>
      <c r="L68" s="133"/>
    </row>
    <row r="69" spans="2:12" s="8" customFormat="1" ht="19.899999999999999" customHeight="1">
      <c r="B69" s="128"/>
      <c r="C69" s="129"/>
      <c r="D69" s="130" t="s">
        <v>1431</v>
      </c>
      <c r="E69" s="131"/>
      <c r="F69" s="131"/>
      <c r="G69" s="131"/>
      <c r="H69" s="131"/>
      <c r="I69" s="131"/>
      <c r="J69" s="132">
        <f>J184</f>
        <v>56056.3</v>
      </c>
      <c r="K69" s="129"/>
      <c r="L69" s="133"/>
    </row>
    <row r="70" spans="2:12" s="7" customFormat="1" ht="24.95" customHeight="1">
      <c r="B70" s="122"/>
      <c r="C70" s="123"/>
      <c r="D70" s="124" t="s">
        <v>866</v>
      </c>
      <c r="E70" s="125"/>
      <c r="F70" s="125"/>
      <c r="G70" s="125"/>
      <c r="H70" s="125"/>
      <c r="I70" s="125"/>
      <c r="J70" s="126">
        <f>J209</f>
        <v>193084.56000000003</v>
      </c>
      <c r="K70" s="123"/>
      <c r="L70" s="127"/>
    </row>
    <row r="71" spans="2:12" s="8" customFormat="1" ht="19.899999999999999" customHeight="1">
      <c r="B71" s="128"/>
      <c r="C71" s="129"/>
      <c r="D71" s="130" t="s">
        <v>1432</v>
      </c>
      <c r="E71" s="131"/>
      <c r="F71" s="131"/>
      <c r="G71" s="131"/>
      <c r="H71" s="131"/>
      <c r="I71" s="131"/>
      <c r="J71" s="132">
        <f>J210</f>
        <v>141705.28000000003</v>
      </c>
      <c r="K71" s="129"/>
      <c r="L71" s="133"/>
    </row>
    <row r="72" spans="2:12" s="8" customFormat="1" ht="19.899999999999999" customHeight="1">
      <c r="B72" s="128"/>
      <c r="C72" s="129"/>
      <c r="D72" s="130" t="s">
        <v>867</v>
      </c>
      <c r="E72" s="131"/>
      <c r="F72" s="131"/>
      <c r="G72" s="131"/>
      <c r="H72" s="131"/>
      <c r="I72" s="131"/>
      <c r="J72" s="132">
        <f>J258</f>
        <v>51379.28</v>
      </c>
      <c r="K72" s="129"/>
      <c r="L72" s="133"/>
    </row>
    <row r="73" spans="2:12" s="1" customFormat="1" ht="21.75" customHeight="1">
      <c r="B73" s="30"/>
      <c r="C73" s="31"/>
      <c r="D73" s="31"/>
      <c r="E73" s="31"/>
      <c r="F73" s="31"/>
      <c r="G73" s="31"/>
      <c r="H73" s="31"/>
      <c r="I73" s="31"/>
      <c r="J73" s="31"/>
      <c r="K73" s="31"/>
      <c r="L73" s="34"/>
    </row>
    <row r="74" spans="2:12" s="1" customFormat="1" ht="6.95" customHeight="1">
      <c r="B74" s="42"/>
      <c r="C74" s="43"/>
      <c r="D74" s="43"/>
      <c r="E74" s="43"/>
      <c r="F74" s="43"/>
      <c r="G74" s="43"/>
      <c r="H74" s="43"/>
      <c r="I74" s="43"/>
      <c r="J74" s="43"/>
      <c r="K74" s="43"/>
      <c r="L74" s="34"/>
    </row>
    <row r="78" spans="2:12" s="1" customFormat="1" ht="6.95" customHeight="1">
      <c r="B78" s="44"/>
      <c r="C78" s="45"/>
      <c r="D78" s="45"/>
      <c r="E78" s="45"/>
      <c r="F78" s="45"/>
      <c r="G78" s="45"/>
      <c r="H78" s="45"/>
      <c r="I78" s="45"/>
      <c r="J78" s="45"/>
      <c r="K78" s="45"/>
      <c r="L78" s="34"/>
    </row>
    <row r="79" spans="2:12" s="1" customFormat="1" ht="24.95" customHeight="1">
      <c r="B79" s="30"/>
      <c r="C79" s="21" t="s">
        <v>126</v>
      </c>
      <c r="D79" s="31"/>
      <c r="E79" s="31"/>
      <c r="F79" s="31"/>
      <c r="G79" s="31"/>
      <c r="H79" s="31"/>
      <c r="I79" s="31"/>
      <c r="J79" s="31"/>
      <c r="K79" s="31"/>
      <c r="L79" s="34"/>
    </row>
    <row r="80" spans="2:12" s="1" customFormat="1" ht="6.95" customHeight="1">
      <c r="B80" s="30"/>
      <c r="C80" s="31"/>
      <c r="D80" s="31"/>
      <c r="E80" s="31"/>
      <c r="F80" s="31"/>
      <c r="G80" s="31"/>
      <c r="H80" s="31"/>
      <c r="I80" s="31"/>
      <c r="J80" s="31"/>
      <c r="K80" s="31"/>
      <c r="L80" s="34"/>
    </row>
    <row r="81" spans="2:65" s="1" customFormat="1" ht="12" customHeight="1">
      <c r="B81" s="30"/>
      <c r="C81" s="26" t="s">
        <v>14</v>
      </c>
      <c r="D81" s="31"/>
      <c r="E81" s="31"/>
      <c r="F81" s="31"/>
      <c r="G81" s="31"/>
      <c r="H81" s="31"/>
      <c r="I81" s="31"/>
      <c r="J81" s="31"/>
      <c r="K81" s="31"/>
      <c r="L81" s="34"/>
    </row>
    <row r="82" spans="2:65" s="1" customFormat="1" ht="16.5" customHeight="1">
      <c r="B82" s="30"/>
      <c r="C82" s="31"/>
      <c r="D82" s="31"/>
      <c r="E82" s="258" t="str">
        <f>E7</f>
        <v>REKONSTRUKCE BUDOVY OŘ PLZEŇ, TRÄGEROVA ULICE, ČESKÉ BUDĚJOVICE</v>
      </c>
      <c r="F82" s="259"/>
      <c r="G82" s="259"/>
      <c r="H82" s="259"/>
      <c r="I82" s="31"/>
      <c r="J82" s="31"/>
      <c r="K82" s="31"/>
      <c r="L82" s="34"/>
    </row>
    <row r="83" spans="2:65" s="1" customFormat="1" ht="12" customHeight="1">
      <c r="B83" s="30"/>
      <c r="C83" s="26" t="s">
        <v>113</v>
      </c>
      <c r="D83" s="31"/>
      <c r="E83" s="31"/>
      <c r="F83" s="31"/>
      <c r="G83" s="31"/>
      <c r="H83" s="31"/>
      <c r="I83" s="31"/>
      <c r="J83" s="31"/>
      <c r="K83" s="31"/>
      <c r="L83" s="34"/>
    </row>
    <row r="84" spans="2:65" s="1" customFormat="1" ht="16.5" customHeight="1">
      <c r="B84" s="30"/>
      <c r="C84" s="31"/>
      <c r="D84" s="31"/>
      <c r="E84" s="248" t="str">
        <f>E9</f>
        <v>SO 03 - Osvětlení</v>
      </c>
      <c r="F84" s="240"/>
      <c r="G84" s="240"/>
      <c r="H84" s="240"/>
      <c r="I84" s="31"/>
      <c r="J84" s="31"/>
      <c r="K84" s="31"/>
      <c r="L84" s="34"/>
    </row>
    <row r="85" spans="2:65" s="1" customFormat="1" ht="6.95" customHeight="1">
      <c r="B85" s="30"/>
      <c r="C85" s="31"/>
      <c r="D85" s="31"/>
      <c r="E85" s="31"/>
      <c r="F85" s="31"/>
      <c r="G85" s="31"/>
      <c r="H85" s="31"/>
      <c r="I85" s="31"/>
      <c r="J85" s="31"/>
      <c r="K85" s="31"/>
      <c r="L85" s="34"/>
    </row>
    <row r="86" spans="2:65" s="1" customFormat="1" ht="12" customHeight="1">
      <c r="B86" s="30"/>
      <c r="C86" s="26" t="s">
        <v>20</v>
      </c>
      <c r="D86" s="31"/>
      <c r="E86" s="31"/>
      <c r="F86" s="24" t="str">
        <f>F12</f>
        <v>České Budějovice</v>
      </c>
      <c r="G86" s="31"/>
      <c r="H86" s="31"/>
      <c r="I86" s="26" t="s">
        <v>22</v>
      </c>
      <c r="J86" s="51" t="str">
        <f>IF(J12="","",J12)</f>
        <v>25. 7. 2019</v>
      </c>
      <c r="K86" s="31"/>
      <c r="L86" s="34"/>
    </row>
    <row r="87" spans="2:65" s="1" customFormat="1" ht="6.95" customHeight="1">
      <c r="B87" s="30"/>
      <c r="C87" s="31"/>
      <c r="D87" s="31"/>
      <c r="E87" s="31"/>
      <c r="F87" s="31"/>
      <c r="G87" s="31"/>
      <c r="H87" s="31"/>
      <c r="I87" s="31"/>
      <c r="J87" s="31"/>
      <c r="K87" s="31"/>
      <c r="L87" s="34"/>
    </row>
    <row r="88" spans="2:65" s="1" customFormat="1" ht="13.7" customHeight="1">
      <c r="B88" s="30"/>
      <c r="C88" s="26" t="s">
        <v>28</v>
      </c>
      <c r="D88" s="31"/>
      <c r="E88" s="31"/>
      <c r="F88" s="24" t="str">
        <f>E15</f>
        <v>Správa železniční dopravní cesty, státní o.</v>
      </c>
      <c r="G88" s="31"/>
      <c r="H88" s="31"/>
      <c r="I88" s="26" t="s">
        <v>37</v>
      </c>
      <c r="J88" s="28" t="str">
        <f>E21</f>
        <v>ATELIÉR DoPI, s.r.o.</v>
      </c>
      <c r="K88" s="31"/>
      <c r="L88" s="34"/>
    </row>
    <row r="89" spans="2:65" s="1" customFormat="1" ht="13.7" customHeight="1">
      <c r="B89" s="30"/>
      <c r="C89" s="26" t="s">
        <v>34</v>
      </c>
      <c r="D89" s="31"/>
      <c r="E89" s="31"/>
      <c r="F89" s="24" t="str">
        <f>IF(E18="","",E18)</f>
        <v xml:space="preserve"> </v>
      </c>
      <c r="G89" s="31"/>
      <c r="H89" s="31"/>
      <c r="I89" s="26" t="s">
        <v>42</v>
      </c>
      <c r="J89" s="28" t="str">
        <f>E24</f>
        <v xml:space="preserve"> </v>
      </c>
      <c r="K89" s="31"/>
      <c r="L89" s="34"/>
    </row>
    <row r="90" spans="2:65" s="1" customFormat="1" ht="10.35" customHeight="1">
      <c r="B90" s="30"/>
      <c r="C90" s="31"/>
      <c r="D90" s="31"/>
      <c r="E90" s="31"/>
      <c r="F90" s="31"/>
      <c r="G90" s="31"/>
      <c r="H90" s="31"/>
      <c r="I90" s="31"/>
      <c r="J90" s="31"/>
      <c r="K90" s="31"/>
      <c r="L90" s="34"/>
    </row>
    <row r="91" spans="2:65" s="9" customFormat="1" ht="29.25" customHeight="1">
      <c r="B91" s="134"/>
      <c r="C91" s="135" t="s">
        <v>127</v>
      </c>
      <c r="D91" s="136" t="s">
        <v>64</v>
      </c>
      <c r="E91" s="136" t="s">
        <v>60</v>
      </c>
      <c r="F91" s="136" t="s">
        <v>61</v>
      </c>
      <c r="G91" s="136" t="s">
        <v>128</v>
      </c>
      <c r="H91" s="136" t="s">
        <v>129</v>
      </c>
      <c r="I91" s="136" t="s">
        <v>130</v>
      </c>
      <c r="J91" s="136" t="s">
        <v>117</v>
      </c>
      <c r="K91" s="137" t="s">
        <v>131</v>
      </c>
      <c r="L91" s="138"/>
      <c r="M91" s="61" t="s">
        <v>35</v>
      </c>
      <c r="N91" s="62" t="s">
        <v>49</v>
      </c>
      <c r="O91" s="62" t="s">
        <v>132</v>
      </c>
      <c r="P91" s="62" t="s">
        <v>133</v>
      </c>
      <c r="Q91" s="62" t="s">
        <v>134</v>
      </c>
      <c r="R91" s="62" t="s">
        <v>135</v>
      </c>
      <c r="S91" s="62" t="s">
        <v>136</v>
      </c>
      <c r="T91" s="63" t="s">
        <v>137</v>
      </c>
    </row>
    <row r="92" spans="2:65" s="1" customFormat="1" ht="22.9" customHeight="1">
      <c r="B92" s="30"/>
      <c r="C92" s="68" t="s">
        <v>138</v>
      </c>
      <c r="D92" s="31"/>
      <c r="E92" s="31"/>
      <c r="F92" s="31"/>
      <c r="G92" s="31"/>
      <c r="H92" s="31"/>
      <c r="I92" s="31"/>
      <c r="J92" s="139">
        <f>BK92</f>
        <v>568505.46000000008</v>
      </c>
      <c r="K92" s="31"/>
      <c r="L92" s="34"/>
      <c r="M92" s="64"/>
      <c r="N92" s="65"/>
      <c r="O92" s="65"/>
      <c r="P92" s="140">
        <f>P93+P135+P209</f>
        <v>776.64470099999994</v>
      </c>
      <c r="Q92" s="65"/>
      <c r="R92" s="140">
        <f>R93+R135+R209</f>
        <v>21.938136759999999</v>
      </c>
      <c r="S92" s="65"/>
      <c r="T92" s="141">
        <f>T93+T135+T209</f>
        <v>106.0896</v>
      </c>
      <c r="AT92" s="15" t="s">
        <v>78</v>
      </c>
      <c r="AU92" s="15" t="s">
        <v>118</v>
      </c>
      <c r="BK92" s="142">
        <f>BK93+BK135+BK209</f>
        <v>568505.46000000008</v>
      </c>
    </row>
    <row r="93" spans="2:65" s="10" customFormat="1" ht="25.9" customHeight="1">
      <c r="B93" s="143"/>
      <c r="C93" s="144"/>
      <c r="D93" s="145" t="s">
        <v>78</v>
      </c>
      <c r="E93" s="146" t="s">
        <v>309</v>
      </c>
      <c r="F93" s="146" t="s">
        <v>310</v>
      </c>
      <c r="G93" s="144"/>
      <c r="H93" s="144"/>
      <c r="I93" s="144"/>
      <c r="J93" s="147">
        <f>BK93</f>
        <v>271369.60000000003</v>
      </c>
      <c r="K93" s="144"/>
      <c r="L93" s="148"/>
      <c r="M93" s="149"/>
      <c r="N93" s="150"/>
      <c r="O93" s="150"/>
      <c r="P93" s="151">
        <f>P94+P115+P122+P125+P128</f>
        <v>517.28595099999995</v>
      </c>
      <c r="Q93" s="150"/>
      <c r="R93" s="151">
        <f>R94+R115+R122+R125+R128</f>
        <v>2.0210097600000001</v>
      </c>
      <c r="S93" s="150"/>
      <c r="T93" s="152">
        <f>T94+T115+T122+T125+T128</f>
        <v>106.0896</v>
      </c>
      <c r="AR93" s="153" t="s">
        <v>87</v>
      </c>
      <c r="AT93" s="154" t="s">
        <v>78</v>
      </c>
      <c r="AU93" s="154" t="s">
        <v>79</v>
      </c>
      <c r="AY93" s="153" t="s">
        <v>142</v>
      </c>
      <c r="BK93" s="155">
        <f>BK94+BK115+BK122+BK125+BK128</f>
        <v>271369.60000000003</v>
      </c>
    </row>
    <row r="94" spans="2:65" s="10" customFormat="1" ht="22.9" customHeight="1">
      <c r="B94" s="143"/>
      <c r="C94" s="144"/>
      <c r="D94" s="145" t="s">
        <v>78</v>
      </c>
      <c r="E94" s="156" t="s">
        <v>87</v>
      </c>
      <c r="F94" s="156" t="s">
        <v>311</v>
      </c>
      <c r="G94" s="144"/>
      <c r="H94" s="144"/>
      <c r="I94" s="144"/>
      <c r="J94" s="157">
        <f>BK94</f>
        <v>214985.16</v>
      </c>
      <c r="K94" s="144"/>
      <c r="L94" s="148"/>
      <c r="M94" s="149"/>
      <c r="N94" s="150"/>
      <c r="O94" s="150"/>
      <c r="P94" s="151">
        <f>SUM(P95:P114)</f>
        <v>488.44453499999997</v>
      </c>
      <c r="Q94" s="150"/>
      <c r="R94" s="151">
        <f>SUM(R95:R114)</f>
        <v>0</v>
      </c>
      <c r="S94" s="150"/>
      <c r="T94" s="152">
        <f>SUM(T95:T114)</f>
        <v>100.092</v>
      </c>
      <c r="AR94" s="153" t="s">
        <v>87</v>
      </c>
      <c r="AT94" s="154" t="s">
        <v>78</v>
      </c>
      <c r="AU94" s="154" t="s">
        <v>87</v>
      </c>
      <c r="AY94" s="153" t="s">
        <v>142</v>
      </c>
      <c r="BK94" s="155">
        <f>SUM(BK95:BK114)</f>
        <v>214985.16</v>
      </c>
    </row>
    <row r="95" spans="2:65" s="1" customFormat="1" ht="22.5" customHeight="1">
      <c r="B95" s="30"/>
      <c r="C95" s="158" t="s">
        <v>87</v>
      </c>
      <c r="D95" s="158" t="s">
        <v>145</v>
      </c>
      <c r="E95" s="159" t="s">
        <v>1433</v>
      </c>
      <c r="F95" s="160" t="s">
        <v>1434</v>
      </c>
      <c r="G95" s="161" t="s">
        <v>314</v>
      </c>
      <c r="H95" s="162">
        <v>30.370999999999999</v>
      </c>
      <c r="I95" s="163">
        <v>453</v>
      </c>
      <c r="J95" s="163">
        <f>ROUND(I95*H95,2)</f>
        <v>13758.06</v>
      </c>
      <c r="K95" s="160" t="s">
        <v>149</v>
      </c>
      <c r="L95" s="34"/>
      <c r="M95" s="56" t="s">
        <v>35</v>
      </c>
      <c r="N95" s="164" t="s">
        <v>50</v>
      </c>
      <c r="O95" s="165">
        <v>1.7629999999999999</v>
      </c>
      <c r="P95" s="165">
        <f>O95*H95</f>
        <v>53.544072999999997</v>
      </c>
      <c r="Q95" s="165">
        <v>0</v>
      </c>
      <c r="R95" s="165">
        <f>Q95*H95</f>
        <v>0</v>
      </c>
      <c r="S95" s="165">
        <v>0</v>
      </c>
      <c r="T95" s="166">
        <f>S95*H95</f>
        <v>0</v>
      </c>
      <c r="AR95" s="15" t="s">
        <v>162</v>
      </c>
      <c r="AT95" s="15" t="s">
        <v>145</v>
      </c>
      <c r="AU95" s="15" t="s">
        <v>89</v>
      </c>
      <c r="AY95" s="15" t="s">
        <v>142</v>
      </c>
      <c r="BE95" s="167">
        <f>IF(N95="základní",J95,0)</f>
        <v>13758.06</v>
      </c>
      <c r="BF95" s="167">
        <f>IF(N95="snížená",J95,0)</f>
        <v>0</v>
      </c>
      <c r="BG95" s="167">
        <f>IF(N95="zákl. přenesená",J95,0)</f>
        <v>0</v>
      </c>
      <c r="BH95" s="167">
        <f>IF(N95="sníž. přenesená",J95,0)</f>
        <v>0</v>
      </c>
      <c r="BI95" s="167">
        <f>IF(N95="nulová",J95,0)</f>
        <v>0</v>
      </c>
      <c r="BJ95" s="15" t="s">
        <v>87</v>
      </c>
      <c r="BK95" s="167">
        <f>ROUND(I95*H95,2)</f>
        <v>13758.06</v>
      </c>
      <c r="BL95" s="15" t="s">
        <v>162</v>
      </c>
      <c r="BM95" s="15" t="s">
        <v>1435</v>
      </c>
    </row>
    <row r="96" spans="2:65" s="11" customFormat="1" ht="11.25">
      <c r="B96" s="168"/>
      <c r="C96" s="169"/>
      <c r="D96" s="170" t="s">
        <v>155</v>
      </c>
      <c r="E96" s="171" t="s">
        <v>35</v>
      </c>
      <c r="F96" s="172" t="s">
        <v>1436</v>
      </c>
      <c r="G96" s="169"/>
      <c r="H96" s="173">
        <v>30.370999999999999</v>
      </c>
      <c r="I96" s="169"/>
      <c r="J96" s="169"/>
      <c r="K96" s="169"/>
      <c r="L96" s="174"/>
      <c r="M96" s="175"/>
      <c r="N96" s="176"/>
      <c r="O96" s="176"/>
      <c r="P96" s="176"/>
      <c r="Q96" s="176"/>
      <c r="R96" s="176"/>
      <c r="S96" s="176"/>
      <c r="T96" s="177"/>
      <c r="AT96" s="178" t="s">
        <v>155</v>
      </c>
      <c r="AU96" s="178" t="s">
        <v>89</v>
      </c>
      <c r="AV96" s="11" t="s">
        <v>89</v>
      </c>
      <c r="AW96" s="11" t="s">
        <v>41</v>
      </c>
      <c r="AX96" s="11" t="s">
        <v>79</v>
      </c>
      <c r="AY96" s="178" t="s">
        <v>142</v>
      </c>
    </row>
    <row r="97" spans="2:65" s="1" customFormat="1" ht="16.5" customHeight="1">
      <c r="B97" s="30"/>
      <c r="C97" s="158" t="s">
        <v>89</v>
      </c>
      <c r="D97" s="158" t="s">
        <v>145</v>
      </c>
      <c r="E97" s="159" t="s">
        <v>312</v>
      </c>
      <c r="F97" s="160" t="s">
        <v>313</v>
      </c>
      <c r="G97" s="161" t="s">
        <v>314</v>
      </c>
      <c r="H97" s="162">
        <v>0.79200000000000004</v>
      </c>
      <c r="I97" s="163">
        <v>384</v>
      </c>
      <c r="J97" s="163">
        <f>ROUND(I97*H97,2)</f>
        <v>304.13</v>
      </c>
      <c r="K97" s="160" t="s">
        <v>149</v>
      </c>
      <c r="L97" s="34"/>
      <c r="M97" s="56" t="s">
        <v>35</v>
      </c>
      <c r="N97" s="164" t="s">
        <v>50</v>
      </c>
      <c r="O97" s="165">
        <v>1.272</v>
      </c>
      <c r="P97" s="165">
        <f>O97*H97</f>
        <v>1.0074240000000001</v>
      </c>
      <c r="Q97" s="165">
        <v>0</v>
      </c>
      <c r="R97" s="165">
        <f>Q97*H97</f>
        <v>0</v>
      </c>
      <c r="S97" s="165">
        <v>1</v>
      </c>
      <c r="T97" s="166">
        <f>S97*H97</f>
        <v>0.79200000000000004</v>
      </c>
      <c r="AR97" s="15" t="s">
        <v>162</v>
      </c>
      <c r="AT97" s="15" t="s">
        <v>145</v>
      </c>
      <c r="AU97" s="15" t="s">
        <v>89</v>
      </c>
      <c r="AY97" s="15" t="s">
        <v>142</v>
      </c>
      <c r="BE97" s="167">
        <f>IF(N97="základní",J97,0)</f>
        <v>304.13</v>
      </c>
      <c r="BF97" s="167">
        <f>IF(N97="snížená",J97,0)</f>
        <v>0</v>
      </c>
      <c r="BG97" s="167">
        <f>IF(N97="zákl. přenesená",J97,0)</f>
        <v>0</v>
      </c>
      <c r="BH97" s="167">
        <f>IF(N97="sníž. přenesená",J97,0)</f>
        <v>0</v>
      </c>
      <c r="BI97" s="167">
        <f>IF(N97="nulová",J97,0)</f>
        <v>0</v>
      </c>
      <c r="BJ97" s="15" t="s">
        <v>87</v>
      </c>
      <c r="BK97" s="167">
        <f>ROUND(I97*H97,2)</f>
        <v>304.13</v>
      </c>
      <c r="BL97" s="15" t="s">
        <v>162</v>
      </c>
      <c r="BM97" s="15" t="s">
        <v>1437</v>
      </c>
    </row>
    <row r="98" spans="2:65" s="11" customFormat="1" ht="11.25">
      <c r="B98" s="168"/>
      <c r="C98" s="169"/>
      <c r="D98" s="170" t="s">
        <v>155</v>
      </c>
      <c r="E98" s="171" t="s">
        <v>35</v>
      </c>
      <c r="F98" s="172" t="s">
        <v>1438</v>
      </c>
      <c r="G98" s="169"/>
      <c r="H98" s="173">
        <v>0.79200000000000004</v>
      </c>
      <c r="I98" s="169"/>
      <c r="J98" s="169"/>
      <c r="K98" s="169"/>
      <c r="L98" s="174"/>
      <c r="M98" s="175"/>
      <c r="N98" s="176"/>
      <c r="O98" s="176"/>
      <c r="P98" s="176"/>
      <c r="Q98" s="176"/>
      <c r="R98" s="176"/>
      <c r="S98" s="176"/>
      <c r="T98" s="177"/>
      <c r="AT98" s="178" t="s">
        <v>155</v>
      </c>
      <c r="AU98" s="178" t="s">
        <v>89</v>
      </c>
      <c r="AV98" s="11" t="s">
        <v>89</v>
      </c>
      <c r="AW98" s="11" t="s">
        <v>41</v>
      </c>
      <c r="AX98" s="11" t="s">
        <v>79</v>
      </c>
      <c r="AY98" s="178" t="s">
        <v>142</v>
      </c>
    </row>
    <row r="99" spans="2:65" s="1" customFormat="1" ht="22.5" customHeight="1">
      <c r="B99" s="30"/>
      <c r="C99" s="158" t="s">
        <v>157</v>
      </c>
      <c r="D99" s="158" t="s">
        <v>145</v>
      </c>
      <c r="E99" s="159" t="s">
        <v>320</v>
      </c>
      <c r="F99" s="160" t="s">
        <v>321</v>
      </c>
      <c r="G99" s="161" t="s">
        <v>314</v>
      </c>
      <c r="H99" s="162">
        <v>99.3</v>
      </c>
      <c r="I99" s="163">
        <v>1690</v>
      </c>
      <c r="J99" s="163">
        <f>ROUND(I99*H99,2)</f>
        <v>167817</v>
      </c>
      <c r="K99" s="160" t="s">
        <v>149</v>
      </c>
      <c r="L99" s="34"/>
      <c r="M99" s="56" t="s">
        <v>35</v>
      </c>
      <c r="N99" s="164" t="s">
        <v>50</v>
      </c>
      <c r="O99" s="165">
        <v>3.9369999999999998</v>
      </c>
      <c r="P99" s="165">
        <f>O99*H99</f>
        <v>390.94409999999999</v>
      </c>
      <c r="Q99" s="165">
        <v>0</v>
      </c>
      <c r="R99" s="165">
        <f>Q99*H99</f>
        <v>0</v>
      </c>
      <c r="S99" s="165">
        <v>1</v>
      </c>
      <c r="T99" s="166">
        <f>S99*H99</f>
        <v>99.3</v>
      </c>
      <c r="AR99" s="15" t="s">
        <v>162</v>
      </c>
      <c r="AT99" s="15" t="s">
        <v>145</v>
      </c>
      <c r="AU99" s="15" t="s">
        <v>89</v>
      </c>
      <c r="AY99" s="15" t="s">
        <v>142</v>
      </c>
      <c r="BE99" s="167">
        <f>IF(N99="základní",J99,0)</f>
        <v>167817</v>
      </c>
      <c r="BF99" s="167">
        <f>IF(N99="snížená",J99,0)</f>
        <v>0</v>
      </c>
      <c r="BG99" s="167">
        <f>IF(N99="zákl. přenesená",J99,0)</f>
        <v>0</v>
      </c>
      <c r="BH99" s="167">
        <f>IF(N99="sníž. přenesená",J99,0)</f>
        <v>0</v>
      </c>
      <c r="BI99" s="167">
        <f>IF(N99="nulová",J99,0)</f>
        <v>0</v>
      </c>
      <c r="BJ99" s="15" t="s">
        <v>87</v>
      </c>
      <c r="BK99" s="167">
        <f>ROUND(I99*H99,2)</f>
        <v>167817</v>
      </c>
      <c r="BL99" s="15" t="s">
        <v>162</v>
      </c>
      <c r="BM99" s="15" t="s">
        <v>1439</v>
      </c>
    </row>
    <row r="100" spans="2:65" s="11" customFormat="1" ht="11.25">
      <c r="B100" s="168"/>
      <c r="C100" s="169"/>
      <c r="D100" s="170" t="s">
        <v>155</v>
      </c>
      <c r="E100" s="171" t="s">
        <v>35</v>
      </c>
      <c r="F100" s="172" t="s">
        <v>1440</v>
      </c>
      <c r="G100" s="169"/>
      <c r="H100" s="173">
        <v>25.2</v>
      </c>
      <c r="I100" s="169"/>
      <c r="J100" s="169"/>
      <c r="K100" s="169"/>
      <c r="L100" s="174"/>
      <c r="M100" s="175"/>
      <c r="N100" s="176"/>
      <c r="O100" s="176"/>
      <c r="P100" s="176"/>
      <c r="Q100" s="176"/>
      <c r="R100" s="176"/>
      <c r="S100" s="176"/>
      <c r="T100" s="177"/>
      <c r="AT100" s="178" t="s">
        <v>155</v>
      </c>
      <c r="AU100" s="178" t="s">
        <v>89</v>
      </c>
      <c r="AV100" s="11" t="s">
        <v>89</v>
      </c>
      <c r="AW100" s="11" t="s">
        <v>41</v>
      </c>
      <c r="AX100" s="11" t="s">
        <v>79</v>
      </c>
      <c r="AY100" s="178" t="s">
        <v>142</v>
      </c>
    </row>
    <row r="101" spans="2:65" s="11" customFormat="1" ht="11.25">
      <c r="B101" s="168"/>
      <c r="C101" s="169"/>
      <c r="D101" s="170" t="s">
        <v>155</v>
      </c>
      <c r="E101" s="171" t="s">
        <v>35</v>
      </c>
      <c r="F101" s="172" t="s">
        <v>1441</v>
      </c>
      <c r="G101" s="169"/>
      <c r="H101" s="173">
        <v>74.099999999999994</v>
      </c>
      <c r="I101" s="169"/>
      <c r="J101" s="169"/>
      <c r="K101" s="169"/>
      <c r="L101" s="174"/>
      <c r="M101" s="175"/>
      <c r="N101" s="176"/>
      <c r="O101" s="176"/>
      <c r="P101" s="176"/>
      <c r="Q101" s="176"/>
      <c r="R101" s="176"/>
      <c r="S101" s="176"/>
      <c r="T101" s="177"/>
      <c r="AT101" s="178" t="s">
        <v>155</v>
      </c>
      <c r="AU101" s="178" t="s">
        <v>89</v>
      </c>
      <c r="AV101" s="11" t="s">
        <v>89</v>
      </c>
      <c r="AW101" s="11" t="s">
        <v>41</v>
      </c>
      <c r="AX101" s="11" t="s">
        <v>79</v>
      </c>
      <c r="AY101" s="178" t="s">
        <v>142</v>
      </c>
    </row>
    <row r="102" spans="2:65" s="1" customFormat="1" ht="22.5" customHeight="1">
      <c r="B102" s="30"/>
      <c r="C102" s="158" t="s">
        <v>162</v>
      </c>
      <c r="D102" s="158" t="s">
        <v>145</v>
      </c>
      <c r="E102" s="159" t="s">
        <v>333</v>
      </c>
      <c r="F102" s="160" t="s">
        <v>334</v>
      </c>
      <c r="G102" s="161" t="s">
        <v>314</v>
      </c>
      <c r="H102" s="162">
        <v>19.442</v>
      </c>
      <c r="I102" s="163">
        <v>262</v>
      </c>
      <c r="J102" s="163">
        <f>ROUND(I102*H102,2)</f>
        <v>5093.8</v>
      </c>
      <c r="K102" s="160" t="s">
        <v>149</v>
      </c>
      <c r="L102" s="34"/>
      <c r="M102" s="56" t="s">
        <v>35</v>
      </c>
      <c r="N102" s="164" t="s">
        <v>50</v>
      </c>
      <c r="O102" s="165">
        <v>8.3000000000000004E-2</v>
      </c>
      <c r="P102" s="165">
        <f>O102*H102</f>
        <v>1.6136860000000002</v>
      </c>
      <c r="Q102" s="165">
        <v>0</v>
      </c>
      <c r="R102" s="165">
        <f>Q102*H102</f>
        <v>0</v>
      </c>
      <c r="S102" s="165">
        <v>0</v>
      </c>
      <c r="T102" s="166">
        <f>S102*H102</f>
        <v>0</v>
      </c>
      <c r="AR102" s="15" t="s">
        <v>162</v>
      </c>
      <c r="AT102" s="15" t="s">
        <v>145</v>
      </c>
      <c r="AU102" s="15" t="s">
        <v>89</v>
      </c>
      <c r="AY102" s="15" t="s">
        <v>142</v>
      </c>
      <c r="BE102" s="167">
        <f>IF(N102="základní",J102,0)</f>
        <v>5093.8</v>
      </c>
      <c r="BF102" s="167">
        <f>IF(N102="snížená",J102,0)</f>
        <v>0</v>
      </c>
      <c r="BG102" s="167">
        <f>IF(N102="zákl. přenesená",J102,0)</f>
        <v>0</v>
      </c>
      <c r="BH102" s="167">
        <f>IF(N102="sníž. přenesená",J102,0)</f>
        <v>0</v>
      </c>
      <c r="BI102" s="167">
        <f>IF(N102="nulová",J102,0)</f>
        <v>0</v>
      </c>
      <c r="BJ102" s="15" t="s">
        <v>87</v>
      </c>
      <c r="BK102" s="167">
        <f>ROUND(I102*H102,2)</f>
        <v>5093.8</v>
      </c>
      <c r="BL102" s="15" t="s">
        <v>162</v>
      </c>
      <c r="BM102" s="15" t="s">
        <v>1442</v>
      </c>
    </row>
    <row r="103" spans="2:65" s="11" customFormat="1" ht="11.25">
      <c r="B103" s="168"/>
      <c r="C103" s="169"/>
      <c r="D103" s="170" t="s">
        <v>155</v>
      </c>
      <c r="E103" s="171" t="s">
        <v>35</v>
      </c>
      <c r="F103" s="172" t="s">
        <v>1443</v>
      </c>
      <c r="G103" s="169"/>
      <c r="H103" s="173">
        <v>19.442</v>
      </c>
      <c r="I103" s="169"/>
      <c r="J103" s="169"/>
      <c r="K103" s="169"/>
      <c r="L103" s="174"/>
      <c r="M103" s="175"/>
      <c r="N103" s="176"/>
      <c r="O103" s="176"/>
      <c r="P103" s="176"/>
      <c r="Q103" s="176"/>
      <c r="R103" s="176"/>
      <c r="S103" s="176"/>
      <c r="T103" s="177"/>
      <c r="AT103" s="178" t="s">
        <v>155</v>
      </c>
      <c r="AU103" s="178" t="s">
        <v>89</v>
      </c>
      <c r="AV103" s="11" t="s">
        <v>89</v>
      </c>
      <c r="AW103" s="11" t="s">
        <v>41</v>
      </c>
      <c r="AX103" s="11" t="s">
        <v>79</v>
      </c>
      <c r="AY103" s="178" t="s">
        <v>142</v>
      </c>
    </row>
    <row r="104" spans="2:65" s="1" customFormat="1" ht="22.5" customHeight="1">
      <c r="B104" s="30"/>
      <c r="C104" s="158" t="s">
        <v>141</v>
      </c>
      <c r="D104" s="158" t="s">
        <v>145</v>
      </c>
      <c r="E104" s="159" t="s">
        <v>337</v>
      </c>
      <c r="F104" s="160" t="s">
        <v>338</v>
      </c>
      <c r="G104" s="161" t="s">
        <v>314</v>
      </c>
      <c r="H104" s="162">
        <v>194.42</v>
      </c>
      <c r="I104" s="163">
        <v>26</v>
      </c>
      <c r="J104" s="163">
        <f>ROUND(I104*H104,2)</f>
        <v>5054.92</v>
      </c>
      <c r="K104" s="160" t="s">
        <v>149</v>
      </c>
      <c r="L104" s="34"/>
      <c r="M104" s="56" t="s">
        <v>35</v>
      </c>
      <c r="N104" s="164" t="s">
        <v>50</v>
      </c>
      <c r="O104" s="165">
        <v>5.0000000000000001E-3</v>
      </c>
      <c r="P104" s="165">
        <f>O104*H104</f>
        <v>0.97209999999999996</v>
      </c>
      <c r="Q104" s="165">
        <v>0</v>
      </c>
      <c r="R104" s="165">
        <f>Q104*H104</f>
        <v>0</v>
      </c>
      <c r="S104" s="165">
        <v>0</v>
      </c>
      <c r="T104" s="166">
        <f>S104*H104</f>
        <v>0</v>
      </c>
      <c r="AR104" s="15" t="s">
        <v>162</v>
      </c>
      <c r="AT104" s="15" t="s">
        <v>145</v>
      </c>
      <c r="AU104" s="15" t="s">
        <v>89</v>
      </c>
      <c r="AY104" s="15" t="s">
        <v>142</v>
      </c>
      <c r="BE104" s="167">
        <f>IF(N104="základní",J104,0)</f>
        <v>5054.92</v>
      </c>
      <c r="BF104" s="167">
        <f>IF(N104="snížená",J104,0)</f>
        <v>0</v>
      </c>
      <c r="BG104" s="167">
        <f>IF(N104="zákl. přenesená",J104,0)</f>
        <v>0</v>
      </c>
      <c r="BH104" s="167">
        <f>IF(N104="sníž. přenesená",J104,0)</f>
        <v>0</v>
      </c>
      <c r="BI104" s="167">
        <f>IF(N104="nulová",J104,0)</f>
        <v>0</v>
      </c>
      <c r="BJ104" s="15" t="s">
        <v>87</v>
      </c>
      <c r="BK104" s="167">
        <f>ROUND(I104*H104,2)</f>
        <v>5054.92</v>
      </c>
      <c r="BL104" s="15" t="s">
        <v>162</v>
      </c>
      <c r="BM104" s="15" t="s">
        <v>1444</v>
      </c>
    </row>
    <row r="105" spans="2:65" s="11" customFormat="1" ht="11.25">
      <c r="B105" s="168"/>
      <c r="C105" s="169"/>
      <c r="D105" s="170" t="s">
        <v>155</v>
      </c>
      <c r="E105" s="171" t="s">
        <v>35</v>
      </c>
      <c r="F105" s="172" t="s">
        <v>1445</v>
      </c>
      <c r="G105" s="169"/>
      <c r="H105" s="173">
        <v>194.42</v>
      </c>
      <c r="I105" s="169"/>
      <c r="J105" s="169"/>
      <c r="K105" s="169"/>
      <c r="L105" s="174"/>
      <c r="M105" s="175"/>
      <c r="N105" s="176"/>
      <c r="O105" s="176"/>
      <c r="P105" s="176"/>
      <c r="Q105" s="176"/>
      <c r="R105" s="176"/>
      <c r="S105" s="176"/>
      <c r="T105" s="177"/>
      <c r="AT105" s="178" t="s">
        <v>155</v>
      </c>
      <c r="AU105" s="178" t="s">
        <v>89</v>
      </c>
      <c r="AV105" s="11" t="s">
        <v>89</v>
      </c>
      <c r="AW105" s="11" t="s">
        <v>41</v>
      </c>
      <c r="AX105" s="11" t="s">
        <v>79</v>
      </c>
      <c r="AY105" s="178" t="s">
        <v>142</v>
      </c>
    </row>
    <row r="106" spans="2:65" s="1" customFormat="1" ht="16.5" customHeight="1">
      <c r="B106" s="30"/>
      <c r="C106" s="158" t="s">
        <v>173</v>
      </c>
      <c r="D106" s="158" t="s">
        <v>145</v>
      </c>
      <c r="E106" s="159" t="s">
        <v>354</v>
      </c>
      <c r="F106" s="160" t="s">
        <v>355</v>
      </c>
      <c r="G106" s="161" t="s">
        <v>314</v>
      </c>
      <c r="H106" s="162">
        <v>161.30000000000001</v>
      </c>
      <c r="I106" s="163">
        <v>61.8</v>
      </c>
      <c r="J106" s="163">
        <f>ROUND(I106*H106,2)</f>
        <v>9968.34</v>
      </c>
      <c r="K106" s="160" t="s">
        <v>149</v>
      </c>
      <c r="L106" s="34"/>
      <c r="M106" s="56" t="s">
        <v>35</v>
      </c>
      <c r="N106" s="164" t="s">
        <v>50</v>
      </c>
      <c r="O106" s="165">
        <v>9.7000000000000003E-2</v>
      </c>
      <c r="P106" s="165">
        <f>O106*H106</f>
        <v>15.646100000000002</v>
      </c>
      <c r="Q106" s="165">
        <v>0</v>
      </c>
      <c r="R106" s="165">
        <f>Q106*H106</f>
        <v>0</v>
      </c>
      <c r="S106" s="165">
        <v>0</v>
      </c>
      <c r="T106" s="166">
        <f>S106*H106</f>
        <v>0</v>
      </c>
      <c r="AR106" s="15" t="s">
        <v>162</v>
      </c>
      <c r="AT106" s="15" t="s">
        <v>145</v>
      </c>
      <c r="AU106" s="15" t="s">
        <v>89</v>
      </c>
      <c r="AY106" s="15" t="s">
        <v>142</v>
      </c>
      <c r="BE106" s="167">
        <f>IF(N106="základní",J106,0)</f>
        <v>9968.34</v>
      </c>
      <c r="BF106" s="167">
        <f>IF(N106="snížená",J106,0)</f>
        <v>0</v>
      </c>
      <c r="BG106" s="167">
        <f>IF(N106="zákl. přenesená",J106,0)</f>
        <v>0</v>
      </c>
      <c r="BH106" s="167">
        <f>IF(N106="sníž. přenesená",J106,0)</f>
        <v>0</v>
      </c>
      <c r="BI106" s="167">
        <f>IF(N106="nulová",J106,0)</f>
        <v>0</v>
      </c>
      <c r="BJ106" s="15" t="s">
        <v>87</v>
      </c>
      <c r="BK106" s="167">
        <f>ROUND(I106*H106,2)</f>
        <v>9968.34</v>
      </c>
      <c r="BL106" s="15" t="s">
        <v>162</v>
      </c>
      <c r="BM106" s="15" t="s">
        <v>1446</v>
      </c>
    </row>
    <row r="107" spans="2:65" s="11" customFormat="1" ht="11.25">
      <c r="B107" s="168"/>
      <c r="C107" s="169"/>
      <c r="D107" s="170" t="s">
        <v>155</v>
      </c>
      <c r="E107" s="171" t="s">
        <v>35</v>
      </c>
      <c r="F107" s="172" t="s">
        <v>1447</v>
      </c>
      <c r="G107" s="169"/>
      <c r="H107" s="173">
        <v>161.30000000000001</v>
      </c>
      <c r="I107" s="169"/>
      <c r="J107" s="169"/>
      <c r="K107" s="169"/>
      <c r="L107" s="174"/>
      <c r="M107" s="175"/>
      <c r="N107" s="176"/>
      <c r="O107" s="176"/>
      <c r="P107" s="176"/>
      <c r="Q107" s="176"/>
      <c r="R107" s="176"/>
      <c r="S107" s="176"/>
      <c r="T107" s="177"/>
      <c r="AT107" s="178" t="s">
        <v>155</v>
      </c>
      <c r="AU107" s="178" t="s">
        <v>89</v>
      </c>
      <c r="AV107" s="11" t="s">
        <v>89</v>
      </c>
      <c r="AW107" s="11" t="s">
        <v>41</v>
      </c>
      <c r="AX107" s="11" t="s">
        <v>79</v>
      </c>
      <c r="AY107" s="178" t="s">
        <v>142</v>
      </c>
    </row>
    <row r="108" spans="2:65" s="1" customFormat="1" ht="22.5" customHeight="1">
      <c r="B108" s="30"/>
      <c r="C108" s="158" t="s">
        <v>180</v>
      </c>
      <c r="D108" s="158" t="s">
        <v>145</v>
      </c>
      <c r="E108" s="159" t="s">
        <v>341</v>
      </c>
      <c r="F108" s="160" t="s">
        <v>342</v>
      </c>
      <c r="G108" s="161" t="s">
        <v>314</v>
      </c>
      <c r="H108" s="162">
        <v>19.442</v>
      </c>
      <c r="I108" s="163">
        <v>22</v>
      </c>
      <c r="J108" s="163">
        <f>ROUND(I108*H108,2)</f>
        <v>427.72</v>
      </c>
      <c r="K108" s="160" t="s">
        <v>149</v>
      </c>
      <c r="L108" s="34"/>
      <c r="M108" s="56" t="s">
        <v>35</v>
      </c>
      <c r="N108" s="164" t="s">
        <v>50</v>
      </c>
      <c r="O108" s="165">
        <v>3.1E-2</v>
      </c>
      <c r="P108" s="165">
        <f>O108*H108</f>
        <v>0.60270199999999996</v>
      </c>
      <c r="Q108" s="165">
        <v>0</v>
      </c>
      <c r="R108" s="165">
        <f>Q108*H108</f>
        <v>0</v>
      </c>
      <c r="S108" s="165">
        <v>0</v>
      </c>
      <c r="T108" s="166">
        <f>S108*H108</f>
        <v>0</v>
      </c>
      <c r="AR108" s="15" t="s">
        <v>162</v>
      </c>
      <c r="AT108" s="15" t="s">
        <v>145</v>
      </c>
      <c r="AU108" s="15" t="s">
        <v>89</v>
      </c>
      <c r="AY108" s="15" t="s">
        <v>142</v>
      </c>
      <c r="BE108" s="167">
        <f>IF(N108="základní",J108,0)</f>
        <v>427.72</v>
      </c>
      <c r="BF108" s="167">
        <f>IF(N108="snížená",J108,0)</f>
        <v>0</v>
      </c>
      <c r="BG108" s="167">
        <f>IF(N108="zákl. přenesená",J108,0)</f>
        <v>0</v>
      </c>
      <c r="BH108" s="167">
        <f>IF(N108="sníž. přenesená",J108,0)</f>
        <v>0</v>
      </c>
      <c r="BI108" s="167">
        <f>IF(N108="nulová",J108,0)</f>
        <v>0</v>
      </c>
      <c r="BJ108" s="15" t="s">
        <v>87</v>
      </c>
      <c r="BK108" s="167">
        <f>ROUND(I108*H108,2)</f>
        <v>427.72</v>
      </c>
      <c r="BL108" s="15" t="s">
        <v>162</v>
      </c>
      <c r="BM108" s="15" t="s">
        <v>1448</v>
      </c>
    </row>
    <row r="109" spans="2:65" s="11" customFormat="1" ht="11.25">
      <c r="B109" s="168"/>
      <c r="C109" s="169"/>
      <c r="D109" s="170" t="s">
        <v>155</v>
      </c>
      <c r="E109" s="171" t="s">
        <v>35</v>
      </c>
      <c r="F109" s="172" t="s">
        <v>1443</v>
      </c>
      <c r="G109" s="169"/>
      <c r="H109" s="173">
        <v>19.442</v>
      </c>
      <c r="I109" s="169"/>
      <c r="J109" s="169"/>
      <c r="K109" s="169"/>
      <c r="L109" s="174"/>
      <c r="M109" s="175"/>
      <c r="N109" s="176"/>
      <c r="O109" s="176"/>
      <c r="P109" s="176"/>
      <c r="Q109" s="176"/>
      <c r="R109" s="176"/>
      <c r="S109" s="176"/>
      <c r="T109" s="177"/>
      <c r="AT109" s="178" t="s">
        <v>155</v>
      </c>
      <c r="AU109" s="178" t="s">
        <v>89</v>
      </c>
      <c r="AV109" s="11" t="s">
        <v>89</v>
      </c>
      <c r="AW109" s="11" t="s">
        <v>41</v>
      </c>
      <c r="AX109" s="11" t="s">
        <v>79</v>
      </c>
      <c r="AY109" s="178" t="s">
        <v>142</v>
      </c>
    </row>
    <row r="110" spans="2:65" s="1" customFormat="1" ht="22.5" customHeight="1">
      <c r="B110" s="30"/>
      <c r="C110" s="158" t="s">
        <v>183</v>
      </c>
      <c r="D110" s="158" t="s">
        <v>145</v>
      </c>
      <c r="E110" s="159" t="s">
        <v>344</v>
      </c>
      <c r="F110" s="160" t="s">
        <v>345</v>
      </c>
      <c r="G110" s="161" t="s">
        <v>346</v>
      </c>
      <c r="H110" s="162">
        <v>34.996000000000002</v>
      </c>
      <c r="I110" s="163">
        <v>140</v>
      </c>
      <c r="J110" s="163">
        <f>ROUND(I110*H110,2)</f>
        <v>4899.4399999999996</v>
      </c>
      <c r="K110" s="160" t="s">
        <v>149</v>
      </c>
      <c r="L110" s="34"/>
      <c r="M110" s="56" t="s">
        <v>35</v>
      </c>
      <c r="N110" s="164" t="s">
        <v>50</v>
      </c>
      <c r="O110" s="165">
        <v>0</v>
      </c>
      <c r="P110" s="165">
        <f>O110*H110</f>
        <v>0</v>
      </c>
      <c r="Q110" s="165">
        <v>0</v>
      </c>
      <c r="R110" s="165">
        <f>Q110*H110</f>
        <v>0</v>
      </c>
      <c r="S110" s="165">
        <v>0</v>
      </c>
      <c r="T110" s="166">
        <f>S110*H110</f>
        <v>0</v>
      </c>
      <c r="AR110" s="15" t="s">
        <v>162</v>
      </c>
      <c r="AT110" s="15" t="s">
        <v>145</v>
      </c>
      <c r="AU110" s="15" t="s">
        <v>89</v>
      </c>
      <c r="AY110" s="15" t="s">
        <v>142</v>
      </c>
      <c r="BE110" s="167">
        <f>IF(N110="základní",J110,0)</f>
        <v>4899.4399999999996</v>
      </c>
      <c r="BF110" s="167">
        <f>IF(N110="snížená",J110,0)</f>
        <v>0</v>
      </c>
      <c r="BG110" s="167">
        <f>IF(N110="zákl. přenesená",J110,0)</f>
        <v>0</v>
      </c>
      <c r="BH110" s="167">
        <f>IF(N110="sníž. přenesená",J110,0)</f>
        <v>0</v>
      </c>
      <c r="BI110" s="167">
        <f>IF(N110="nulová",J110,0)</f>
        <v>0</v>
      </c>
      <c r="BJ110" s="15" t="s">
        <v>87</v>
      </c>
      <c r="BK110" s="167">
        <f>ROUND(I110*H110,2)</f>
        <v>4899.4399999999996</v>
      </c>
      <c r="BL110" s="15" t="s">
        <v>162</v>
      </c>
      <c r="BM110" s="15" t="s">
        <v>1449</v>
      </c>
    </row>
    <row r="111" spans="2:65" s="11" customFormat="1" ht="11.25">
      <c r="B111" s="168"/>
      <c r="C111" s="169"/>
      <c r="D111" s="170" t="s">
        <v>155</v>
      </c>
      <c r="E111" s="171" t="s">
        <v>35</v>
      </c>
      <c r="F111" s="172" t="s">
        <v>1450</v>
      </c>
      <c r="G111" s="169"/>
      <c r="H111" s="173">
        <v>34.996000000000002</v>
      </c>
      <c r="I111" s="169"/>
      <c r="J111" s="169"/>
      <c r="K111" s="169"/>
      <c r="L111" s="174"/>
      <c r="M111" s="175"/>
      <c r="N111" s="176"/>
      <c r="O111" s="176"/>
      <c r="P111" s="176"/>
      <c r="Q111" s="176"/>
      <c r="R111" s="176"/>
      <c r="S111" s="176"/>
      <c r="T111" s="177"/>
      <c r="AT111" s="178" t="s">
        <v>155</v>
      </c>
      <c r="AU111" s="178" t="s">
        <v>89</v>
      </c>
      <c r="AV111" s="11" t="s">
        <v>89</v>
      </c>
      <c r="AW111" s="11" t="s">
        <v>41</v>
      </c>
      <c r="AX111" s="11" t="s">
        <v>79</v>
      </c>
      <c r="AY111" s="178" t="s">
        <v>142</v>
      </c>
    </row>
    <row r="112" spans="2:65" s="1" customFormat="1" ht="22.5" customHeight="1">
      <c r="B112" s="30"/>
      <c r="C112" s="158" t="s">
        <v>190</v>
      </c>
      <c r="D112" s="158" t="s">
        <v>145</v>
      </c>
      <c r="E112" s="159" t="s">
        <v>349</v>
      </c>
      <c r="F112" s="160" t="s">
        <v>350</v>
      </c>
      <c r="G112" s="161" t="s">
        <v>314</v>
      </c>
      <c r="H112" s="162">
        <v>80.650000000000006</v>
      </c>
      <c r="I112" s="163">
        <v>95</v>
      </c>
      <c r="J112" s="163">
        <f>ROUND(I112*H112,2)</f>
        <v>7661.75</v>
      </c>
      <c r="K112" s="160" t="s">
        <v>149</v>
      </c>
      <c r="L112" s="34"/>
      <c r="M112" s="56" t="s">
        <v>35</v>
      </c>
      <c r="N112" s="164" t="s">
        <v>50</v>
      </c>
      <c r="O112" s="165">
        <v>0.29899999999999999</v>
      </c>
      <c r="P112" s="165">
        <f>O112*H112</f>
        <v>24.114350000000002</v>
      </c>
      <c r="Q112" s="165">
        <v>0</v>
      </c>
      <c r="R112" s="165">
        <f>Q112*H112</f>
        <v>0</v>
      </c>
      <c r="S112" s="165">
        <v>0</v>
      </c>
      <c r="T112" s="166">
        <f>S112*H112</f>
        <v>0</v>
      </c>
      <c r="AR112" s="15" t="s">
        <v>162</v>
      </c>
      <c r="AT112" s="15" t="s">
        <v>145</v>
      </c>
      <c r="AU112" s="15" t="s">
        <v>89</v>
      </c>
      <c r="AY112" s="15" t="s">
        <v>142</v>
      </c>
      <c r="BE112" s="167">
        <f>IF(N112="základní",J112,0)</f>
        <v>7661.75</v>
      </c>
      <c r="BF112" s="167">
        <f>IF(N112="snížená",J112,0)</f>
        <v>0</v>
      </c>
      <c r="BG112" s="167">
        <f>IF(N112="zákl. přenesená",J112,0)</f>
        <v>0</v>
      </c>
      <c r="BH112" s="167">
        <f>IF(N112="sníž. přenesená",J112,0)</f>
        <v>0</v>
      </c>
      <c r="BI112" s="167">
        <f>IF(N112="nulová",J112,0)</f>
        <v>0</v>
      </c>
      <c r="BJ112" s="15" t="s">
        <v>87</v>
      </c>
      <c r="BK112" s="167">
        <f>ROUND(I112*H112,2)</f>
        <v>7661.75</v>
      </c>
      <c r="BL112" s="15" t="s">
        <v>162</v>
      </c>
      <c r="BM112" s="15" t="s">
        <v>1451</v>
      </c>
    </row>
    <row r="113" spans="2:65" s="11" customFormat="1" ht="11.25">
      <c r="B113" s="168"/>
      <c r="C113" s="169"/>
      <c r="D113" s="170" t="s">
        <v>155</v>
      </c>
      <c r="E113" s="171" t="s">
        <v>35</v>
      </c>
      <c r="F113" s="172" t="s">
        <v>1452</v>
      </c>
      <c r="G113" s="169"/>
      <c r="H113" s="173">
        <v>18.899999999999999</v>
      </c>
      <c r="I113" s="169"/>
      <c r="J113" s="169"/>
      <c r="K113" s="169"/>
      <c r="L113" s="174"/>
      <c r="M113" s="175"/>
      <c r="N113" s="176"/>
      <c r="O113" s="176"/>
      <c r="P113" s="176"/>
      <c r="Q113" s="176"/>
      <c r="R113" s="176"/>
      <c r="S113" s="176"/>
      <c r="T113" s="177"/>
      <c r="AT113" s="178" t="s">
        <v>155</v>
      </c>
      <c r="AU113" s="178" t="s">
        <v>89</v>
      </c>
      <c r="AV113" s="11" t="s">
        <v>89</v>
      </c>
      <c r="AW113" s="11" t="s">
        <v>41</v>
      </c>
      <c r="AX113" s="11" t="s">
        <v>79</v>
      </c>
      <c r="AY113" s="178" t="s">
        <v>142</v>
      </c>
    </row>
    <row r="114" spans="2:65" s="11" customFormat="1" ht="11.25">
      <c r="B114" s="168"/>
      <c r="C114" s="169"/>
      <c r="D114" s="170" t="s">
        <v>155</v>
      </c>
      <c r="E114" s="171" t="s">
        <v>35</v>
      </c>
      <c r="F114" s="172" t="s">
        <v>1453</v>
      </c>
      <c r="G114" s="169"/>
      <c r="H114" s="173">
        <v>61.75</v>
      </c>
      <c r="I114" s="169"/>
      <c r="J114" s="169"/>
      <c r="K114" s="169"/>
      <c r="L114" s="174"/>
      <c r="M114" s="175"/>
      <c r="N114" s="176"/>
      <c r="O114" s="176"/>
      <c r="P114" s="176"/>
      <c r="Q114" s="176"/>
      <c r="R114" s="176"/>
      <c r="S114" s="176"/>
      <c r="T114" s="177"/>
      <c r="AT114" s="178" t="s">
        <v>155</v>
      </c>
      <c r="AU114" s="178" t="s">
        <v>89</v>
      </c>
      <c r="AV114" s="11" t="s">
        <v>89</v>
      </c>
      <c r="AW114" s="11" t="s">
        <v>41</v>
      </c>
      <c r="AX114" s="11" t="s">
        <v>79</v>
      </c>
      <c r="AY114" s="178" t="s">
        <v>142</v>
      </c>
    </row>
    <row r="115" spans="2:65" s="10" customFormat="1" ht="22.9" customHeight="1">
      <c r="B115" s="143"/>
      <c r="C115" s="144"/>
      <c r="D115" s="145" t="s">
        <v>78</v>
      </c>
      <c r="E115" s="156" t="s">
        <v>89</v>
      </c>
      <c r="F115" s="156" t="s">
        <v>671</v>
      </c>
      <c r="G115" s="144"/>
      <c r="H115" s="144"/>
      <c r="I115" s="144"/>
      <c r="J115" s="157">
        <f>BK115</f>
        <v>3367.48</v>
      </c>
      <c r="K115" s="144"/>
      <c r="L115" s="148"/>
      <c r="M115" s="149"/>
      <c r="N115" s="150"/>
      <c r="O115" s="150"/>
      <c r="P115" s="151">
        <f>SUM(P116:P121)</f>
        <v>0.82209600000000005</v>
      </c>
      <c r="Q115" s="150"/>
      <c r="R115" s="151">
        <f>SUM(R116:R121)</f>
        <v>2.0210097600000001</v>
      </c>
      <c r="S115" s="150"/>
      <c r="T115" s="152">
        <f>SUM(T116:T121)</f>
        <v>0</v>
      </c>
      <c r="AR115" s="153" t="s">
        <v>87</v>
      </c>
      <c r="AT115" s="154" t="s">
        <v>78</v>
      </c>
      <c r="AU115" s="154" t="s">
        <v>87</v>
      </c>
      <c r="AY115" s="153" t="s">
        <v>142</v>
      </c>
      <c r="BK115" s="155">
        <f>SUM(BK116:BK121)</f>
        <v>3367.48</v>
      </c>
    </row>
    <row r="116" spans="2:65" s="1" customFormat="1" ht="16.5" customHeight="1">
      <c r="B116" s="30"/>
      <c r="C116" s="158" t="s">
        <v>194</v>
      </c>
      <c r="D116" s="158" t="s">
        <v>145</v>
      </c>
      <c r="E116" s="159" t="s">
        <v>672</v>
      </c>
      <c r="F116" s="160" t="s">
        <v>673</v>
      </c>
      <c r="G116" s="161" t="s">
        <v>314</v>
      </c>
      <c r="H116" s="162">
        <v>0.79200000000000004</v>
      </c>
      <c r="I116" s="163">
        <v>3210</v>
      </c>
      <c r="J116" s="163">
        <f>ROUND(I116*H116,2)</f>
        <v>2542.3200000000002</v>
      </c>
      <c r="K116" s="160" t="s">
        <v>149</v>
      </c>
      <c r="L116" s="34"/>
      <c r="M116" s="56" t="s">
        <v>35</v>
      </c>
      <c r="N116" s="164" t="s">
        <v>50</v>
      </c>
      <c r="O116" s="165">
        <v>1.038</v>
      </c>
      <c r="P116" s="165">
        <f>O116*H116</f>
        <v>0.82209600000000005</v>
      </c>
      <c r="Q116" s="165">
        <v>2.5517799999999999</v>
      </c>
      <c r="R116" s="165">
        <f>Q116*H116</f>
        <v>2.0210097600000001</v>
      </c>
      <c r="S116" s="165">
        <v>0</v>
      </c>
      <c r="T116" s="166">
        <f>S116*H116</f>
        <v>0</v>
      </c>
      <c r="AR116" s="15" t="s">
        <v>162</v>
      </c>
      <c r="AT116" s="15" t="s">
        <v>145</v>
      </c>
      <c r="AU116" s="15" t="s">
        <v>89</v>
      </c>
      <c r="AY116" s="15" t="s">
        <v>142</v>
      </c>
      <c r="BE116" s="167">
        <f>IF(N116="základní",J116,0)</f>
        <v>2542.3200000000002</v>
      </c>
      <c r="BF116" s="167">
        <f>IF(N116="snížená",J116,0)</f>
        <v>0</v>
      </c>
      <c r="BG116" s="167">
        <f>IF(N116="zákl. přenesená",J116,0)</f>
        <v>0</v>
      </c>
      <c r="BH116" s="167">
        <f>IF(N116="sníž. přenesená",J116,0)</f>
        <v>0</v>
      </c>
      <c r="BI116" s="167">
        <f>IF(N116="nulová",J116,0)</f>
        <v>0</v>
      </c>
      <c r="BJ116" s="15" t="s">
        <v>87</v>
      </c>
      <c r="BK116" s="167">
        <f>ROUND(I116*H116,2)</f>
        <v>2542.3200000000002</v>
      </c>
      <c r="BL116" s="15" t="s">
        <v>162</v>
      </c>
      <c r="BM116" s="15" t="s">
        <v>1454</v>
      </c>
    </row>
    <row r="117" spans="2:65" s="11" customFormat="1" ht="11.25">
      <c r="B117" s="168"/>
      <c r="C117" s="169"/>
      <c r="D117" s="170" t="s">
        <v>155</v>
      </c>
      <c r="E117" s="171" t="s">
        <v>35</v>
      </c>
      <c r="F117" s="172" t="s">
        <v>1438</v>
      </c>
      <c r="G117" s="169"/>
      <c r="H117" s="173">
        <v>0.79200000000000004</v>
      </c>
      <c r="I117" s="169"/>
      <c r="J117" s="169"/>
      <c r="K117" s="169"/>
      <c r="L117" s="174"/>
      <c r="M117" s="175"/>
      <c r="N117" s="176"/>
      <c r="O117" s="176"/>
      <c r="P117" s="176"/>
      <c r="Q117" s="176"/>
      <c r="R117" s="176"/>
      <c r="S117" s="176"/>
      <c r="T117" s="177"/>
      <c r="AT117" s="178" t="s">
        <v>155</v>
      </c>
      <c r="AU117" s="178" t="s">
        <v>89</v>
      </c>
      <c r="AV117" s="11" t="s">
        <v>89</v>
      </c>
      <c r="AW117" s="11" t="s">
        <v>41</v>
      </c>
      <c r="AX117" s="11" t="s">
        <v>79</v>
      </c>
      <c r="AY117" s="178" t="s">
        <v>142</v>
      </c>
    </row>
    <row r="118" spans="2:65" s="1" customFormat="1" ht="16.5" customHeight="1">
      <c r="B118" s="30"/>
      <c r="C118" s="184" t="s">
        <v>198</v>
      </c>
      <c r="D118" s="184" t="s">
        <v>367</v>
      </c>
      <c r="E118" s="185" t="s">
        <v>676</v>
      </c>
      <c r="F118" s="186" t="s">
        <v>1455</v>
      </c>
      <c r="G118" s="187" t="s">
        <v>35</v>
      </c>
      <c r="H118" s="188">
        <v>2</v>
      </c>
      <c r="I118" s="189">
        <v>296</v>
      </c>
      <c r="J118" s="189">
        <f>ROUND(I118*H118,2)</f>
        <v>592</v>
      </c>
      <c r="K118" s="186" t="s">
        <v>35</v>
      </c>
      <c r="L118" s="190"/>
      <c r="M118" s="191" t="s">
        <v>35</v>
      </c>
      <c r="N118" s="192" t="s">
        <v>50</v>
      </c>
      <c r="O118" s="165">
        <v>0</v>
      </c>
      <c r="P118" s="165">
        <f>O118*H118</f>
        <v>0</v>
      </c>
      <c r="Q118" s="165">
        <v>0</v>
      </c>
      <c r="R118" s="165">
        <f>Q118*H118</f>
        <v>0</v>
      </c>
      <c r="S118" s="165">
        <v>0</v>
      </c>
      <c r="T118" s="166">
        <f>S118*H118</f>
        <v>0</v>
      </c>
      <c r="AR118" s="15" t="s">
        <v>183</v>
      </c>
      <c r="AT118" s="15" t="s">
        <v>367</v>
      </c>
      <c r="AU118" s="15" t="s">
        <v>89</v>
      </c>
      <c r="AY118" s="15" t="s">
        <v>142</v>
      </c>
      <c r="BE118" s="167">
        <f>IF(N118="základní",J118,0)</f>
        <v>592</v>
      </c>
      <c r="BF118" s="167">
        <f>IF(N118="snížená",J118,0)</f>
        <v>0</v>
      </c>
      <c r="BG118" s="167">
        <f>IF(N118="zákl. přenesená",J118,0)</f>
        <v>0</v>
      </c>
      <c r="BH118" s="167">
        <f>IF(N118="sníž. přenesená",J118,0)</f>
        <v>0</v>
      </c>
      <c r="BI118" s="167">
        <f>IF(N118="nulová",J118,0)</f>
        <v>0</v>
      </c>
      <c r="BJ118" s="15" t="s">
        <v>87</v>
      </c>
      <c r="BK118" s="167">
        <f>ROUND(I118*H118,2)</f>
        <v>592</v>
      </c>
      <c r="BL118" s="15" t="s">
        <v>162</v>
      </c>
      <c r="BM118" s="15" t="s">
        <v>1456</v>
      </c>
    </row>
    <row r="119" spans="2:65" s="11" customFormat="1" ht="11.25">
      <c r="B119" s="168"/>
      <c r="C119" s="169"/>
      <c r="D119" s="170" t="s">
        <v>155</v>
      </c>
      <c r="E119" s="171" t="s">
        <v>35</v>
      </c>
      <c r="F119" s="172" t="s">
        <v>1457</v>
      </c>
      <c r="G119" s="169"/>
      <c r="H119" s="173">
        <v>2</v>
      </c>
      <c r="I119" s="169"/>
      <c r="J119" s="169"/>
      <c r="K119" s="169"/>
      <c r="L119" s="174"/>
      <c r="M119" s="175"/>
      <c r="N119" s="176"/>
      <c r="O119" s="176"/>
      <c r="P119" s="176"/>
      <c r="Q119" s="176"/>
      <c r="R119" s="176"/>
      <c r="S119" s="176"/>
      <c r="T119" s="177"/>
      <c r="AT119" s="178" t="s">
        <v>155</v>
      </c>
      <c r="AU119" s="178" t="s">
        <v>89</v>
      </c>
      <c r="AV119" s="11" t="s">
        <v>89</v>
      </c>
      <c r="AW119" s="11" t="s">
        <v>41</v>
      </c>
      <c r="AX119" s="11" t="s">
        <v>79</v>
      </c>
      <c r="AY119" s="178" t="s">
        <v>142</v>
      </c>
    </row>
    <row r="120" spans="2:65" s="1" customFormat="1" ht="16.5" customHeight="1">
      <c r="B120" s="30"/>
      <c r="C120" s="184" t="s">
        <v>203</v>
      </c>
      <c r="D120" s="184" t="s">
        <v>367</v>
      </c>
      <c r="E120" s="185" t="s">
        <v>1458</v>
      </c>
      <c r="F120" s="186" t="s">
        <v>1459</v>
      </c>
      <c r="G120" s="187" t="s">
        <v>35</v>
      </c>
      <c r="H120" s="188">
        <v>1.2</v>
      </c>
      <c r="I120" s="189">
        <v>194.3</v>
      </c>
      <c r="J120" s="189">
        <f>ROUND(I120*H120,2)</f>
        <v>233.16</v>
      </c>
      <c r="K120" s="186" t="s">
        <v>35</v>
      </c>
      <c r="L120" s="190"/>
      <c r="M120" s="191" t="s">
        <v>35</v>
      </c>
      <c r="N120" s="192" t="s">
        <v>50</v>
      </c>
      <c r="O120" s="165">
        <v>0</v>
      </c>
      <c r="P120" s="165">
        <f>O120*H120</f>
        <v>0</v>
      </c>
      <c r="Q120" s="165">
        <v>0</v>
      </c>
      <c r="R120" s="165">
        <f>Q120*H120</f>
        <v>0</v>
      </c>
      <c r="S120" s="165">
        <v>0</v>
      </c>
      <c r="T120" s="166">
        <f>S120*H120</f>
        <v>0</v>
      </c>
      <c r="AR120" s="15" t="s">
        <v>183</v>
      </c>
      <c r="AT120" s="15" t="s">
        <v>367</v>
      </c>
      <c r="AU120" s="15" t="s">
        <v>89</v>
      </c>
      <c r="AY120" s="15" t="s">
        <v>142</v>
      </c>
      <c r="BE120" s="167">
        <f>IF(N120="základní",J120,0)</f>
        <v>233.16</v>
      </c>
      <c r="BF120" s="167">
        <f>IF(N120="snížená",J120,0)</f>
        <v>0</v>
      </c>
      <c r="BG120" s="167">
        <f>IF(N120="zákl. přenesená",J120,0)</f>
        <v>0</v>
      </c>
      <c r="BH120" s="167">
        <f>IF(N120="sníž. přenesená",J120,0)</f>
        <v>0</v>
      </c>
      <c r="BI120" s="167">
        <f>IF(N120="nulová",J120,0)</f>
        <v>0</v>
      </c>
      <c r="BJ120" s="15" t="s">
        <v>87</v>
      </c>
      <c r="BK120" s="167">
        <f>ROUND(I120*H120,2)</f>
        <v>233.16</v>
      </c>
      <c r="BL120" s="15" t="s">
        <v>162</v>
      </c>
      <c r="BM120" s="15" t="s">
        <v>1460</v>
      </c>
    </row>
    <row r="121" spans="2:65" s="11" customFormat="1" ht="11.25">
      <c r="B121" s="168"/>
      <c r="C121" s="169"/>
      <c r="D121" s="170" t="s">
        <v>155</v>
      </c>
      <c r="E121" s="171" t="s">
        <v>35</v>
      </c>
      <c r="F121" s="172" t="s">
        <v>1461</v>
      </c>
      <c r="G121" s="169"/>
      <c r="H121" s="173">
        <v>1.2</v>
      </c>
      <c r="I121" s="169"/>
      <c r="J121" s="169"/>
      <c r="K121" s="169"/>
      <c r="L121" s="174"/>
      <c r="M121" s="175"/>
      <c r="N121" s="176"/>
      <c r="O121" s="176"/>
      <c r="P121" s="176"/>
      <c r="Q121" s="176"/>
      <c r="R121" s="176"/>
      <c r="S121" s="176"/>
      <c r="T121" s="177"/>
      <c r="AT121" s="178" t="s">
        <v>155</v>
      </c>
      <c r="AU121" s="178" t="s">
        <v>89</v>
      </c>
      <c r="AV121" s="11" t="s">
        <v>89</v>
      </c>
      <c r="AW121" s="11" t="s">
        <v>41</v>
      </c>
      <c r="AX121" s="11" t="s">
        <v>79</v>
      </c>
      <c r="AY121" s="178" t="s">
        <v>142</v>
      </c>
    </row>
    <row r="122" spans="2:65" s="10" customFormat="1" ht="22.9" customHeight="1">
      <c r="B122" s="143"/>
      <c r="C122" s="144"/>
      <c r="D122" s="145" t="s">
        <v>78</v>
      </c>
      <c r="E122" s="156" t="s">
        <v>183</v>
      </c>
      <c r="F122" s="156" t="s">
        <v>378</v>
      </c>
      <c r="G122" s="144"/>
      <c r="H122" s="144"/>
      <c r="I122" s="144"/>
      <c r="J122" s="157">
        <f>BK122</f>
        <v>30086</v>
      </c>
      <c r="K122" s="144"/>
      <c r="L122" s="148"/>
      <c r="M122" s="149"/>
      <c r="N122" s="150"/>
      <c r="O122" s="150"/>
      <c r="P122" s="151">
        <f>SUM(P123:P124)</f>
        <v>12.9262</v>
      </c>
      <c r="Q122" s="150"/>
      <c r="R122" s="151">
        <f>SUM(R123:R124)</f>
        <v>0</v>
      </c>
      <c r="S122" s="150"/>
      <c r="T122" s="152">
        <f>SUM(T123:T124)</f>
        <v>0</v>
      </c>
      <c r="AR122" s="153" t="s">
        <v>87</v>
      </c>
      <c r="AT122" s="154" t="s">
        <v>78</v>
      </c>
      <c r="AU122" s="154" t="s">
        <v>87</v>
      </c>
      <c r="AY122" s="153" t="s">
        <v>142</v>
      </c>
      <c r="BK122" s="155">
        <f>SUM(BK123:BK124)</f>
        <v>30086</v>
      </c>
    </row>
    <row r="123" spans="2:65" s="1" customFormat="1" ht="16.5" customHeight="1">
      <c r="B123" s="30"/>
      <c r="C123" s="158" t="s">
        <v>207</v>
      </c>
      <c r="D123" s="158" t="s">
        <v>145</v>
      </c>
      <c r="E123" s="159" t="s">
        <v>1462</v>
      </c>
      <c r="F123" s="160" t="s">
        <v>1463</v>
      </c>
      <c r="G123" s="161" t="s">
        <v>314</v>
      </c>
      <c r="H123" s="162">
        <v>9.8000000000000007</v>
      </c>
      <c r="I123" s="163">
        <v>3070</v>
      </c>
      <c r="J123" s="163">
        <f>ROUND(I123*H123,2)</f>
        <v>30086</v>
      </c>
      <c r="K123" s="160" t="s">
        <v>149</v>
      </c>
      <c r="L123" s="34"/>
      <c r="M123" s="56" t="s">
        <v>35</v>
      </c>
      <c r="N123" s="164" t="s">
        <v>50</v>
      </c>
      <c r="O123" s="165">
        <v>1.319</v>
      </c>
      <c r="P123" s="165">
        <f>O123*H123</f>
        <v>12.9262</v>
      </c>
      <c r="Q123" s="165">
        <v>0</v>
      </c>
      <c r="R123" s="165">
        <f>Q123*H123</f>
        <v>0</v>
      </c>
      <c r="S123" s="165">
        <v>0</v>
      </c>
      <c r="T123" s="166">
        <f>S123*H123</f>
        <v>0</v>
      </c>
      <c r="AR123" s="15" t="s">
        <v>162</v>
      </c>
      <c r="AT123" s="15" t="s">
        <v>145</v>
      </c>
      <c r="AU123" s="15" t="s">
        <v>89</v>
      </c>
      <c r="AY123" s="15" t="s">
        <v>142</v>
      </c>
      <c r="BE123" s="167">
        <f>IF(N123="základní",J123,0)</f>
        <v>30086</v>
      </c>
      <c r="BF123" s="167">
        <f>IF(N123="snížená",J123,0)</f>
        <v>0</v>
      </c>
      <c r="BG123" s="167">
        <f>IF(N123="zákl. přenesená",J123,0)</f>
        <v>0</v>
      </c>
      <c r="BH123" s="167">
        <f>IF(N123="sníž. přenesená",J123,0)</f>
        <v>0</v>
      </c>
      <c r="BI123" s="167">
        <f>IF(N123="nulová",J123,0)</f>
        <v>0</v>
      </c>
      <c r="BJ123" s="15" t="s">
        <v>87</v>
      </c>
      <c r="BK123" s="167">
        <f>ROUND(I123*H123,2)</f>
        <v>30086</v>
      </c>
      <c r="BL123" s="15" t="s">
        <v>162</v>
      </c>
      <c r="BM123" s="15" t="s">
        <v>1464</v>
      </c>
    </row>
    <row r="124" spans="2:65" s="11" customFormat="1" ht="11.25">
      <c r="B124" s="168"/>
      <c r="C124" s="169"/>
      <c r="D124" s="170" t="s">
        <v>155</v>
      </c>
      <c r="E124" s="171" t="s">
        <v>35</v>
      </c>
      <c r="F124" s="172" t="s">
        <v>1465</v>
      </c>
      <c r="G124" s="169"/>
      <c r="H124" s="173">
        <v>9.8000000000000007</v>
      </c>
      <c r="I124" s="169"/>
      <c r="J124" s="169"/>
      <c r="K124" s="169"/>
      <c r="L124" s="174"/>
      <c r="M124" s="175"/>
      <c r="N124" s="176"/>
      <c r="O124" s="176"/>
      <c r="P124" s="176"/>
      <c r="Q124" s="176"/>
      <c r="R124" s="176"/>
      <c r="S124" s="176"/>
      <c r="T124" s="177"/>
      <c r="AT124" s="178" t="s">
        <v>155</v>
      </c>
      <c r="AU124" s="178" t="s">
        <v>89</v>
      </c>
      <c r="AV124" s="11" t="s">
        <v>89</v>
      </c>
      <c r="AW124" s="11" t="s">
        <v>41</v>
      </c>
      <c r="AX124" s="11" t="s">
        <v>79</v>
      </c>
      <c r="AY124" s="178" t="s">
        <v>142</v>
      </c>
    </row>
    <row r="125" spans="2:65" s="10" customFormat="1" ht="22.9" customHeight="1">
      <c r="B125" s="143"/>
      <c r="C125" s="144"/>
      <c r="D125" s="145" t="s">
        <v>78</v>
      </c>
      <c r="E125" s="156" t="s">
        <v>190</v>
      </c>
      <c r="F125" s="156" t="s">
        <v>592</v>
      </c>
      <c r="G125" s="144"/>
      <c r="H125" s="144"/>
      <c r="I125" s="144"/>
      <c r="J125" s="157">
        <f>BK125</f>
        <v>14051.52</v>
      </c>
      <c r="K125" s="144"/>
      <c r="L125" s="148"/>
      <c r="M125" s="149"/>
      <c r="N125" s="150"/>
      <c r="O125" s="150"/>
      <c r="P125" s="151">
        <f>SUM(P126:P127)</f>
        <v>12.699918</v>
      </c>
      <c r="Q125" s="150"/>
      <c r="R125" s="151">
        <f>SUM(R126:R127)</f>
        <v>0</v>
      </c>
      <c r="S125" s="150"/>
      <c r="T125" s="152">
        <f>SUM(T126:T127)</f>
        <v>5.9975999999999994</v>
      </c>
      <c r="AR125" s="153" t="s">
        <v>87</v>
      </c>
      <c r="AT125" s="154" t="s">
        <v>78</v>
      </c>
      <c r="AU125" s="154" t="s">
        <v>87</v>
      </c>
      <c r="AY125" s="153" t="s">
        <v>142</v>
      </c>
      <c r="BK125" s="155">
        <f>SUM(BK126:BK127)</f>
        <v>14051.52</v>
      </c>
    </row>
    <row r="126" spans="2:65" s="1" customFormat="1" ht="22.5" customHeight="1">
      <c r="B126" s="30"/>
      <c r="C126" s="158" t="s">
        <v>212</v>
      </c>
      <c r="D126" s="158" t="s">
        <v>145</v>
      </c>
      <c r="E126" s="159" t="s">
        <v>1466</v>
      </c>
      <c r="F126" s="160" t="s">
        <v>1467</v>
      </c>
      <c r="G126" s="161" t="s">
        <v>314</v>
      </c>
      <c r="H126" s="162">
        <v>2.1419999999999999</v>
      </c>
      <c r="I126" s="163">
        <v>6560</v>
      </c>
      <c r="J126" s="163">
        <f>ROUND(I126*H126,2)</f>
        <v>14051.52</v>
      </c>
      <c r="K126" s="160" t="s">
        <v>149</v>
      </c>
      <c r="L126" s="34"/>
      <c r="M126" s="56" t="s">
        <v>35</v>
      </c>
      <c r="N126" s="164" t="s">
        <v>50</v>
      </c>
      <c r="O126" s="165">
        <v>5.9290000000000003</v>
      </c>
      <c r="P126" s="165">
        <f>O126*H126</f>
        <v>12.699918</v>
      </c>
      <c r="Q126" s="165">
        <v>0</v>
      </c>
      <c r="R126" s="165">
        <f>Q126*H126</f>
        <v>0</v>
      </c>
      <c r="S126" s="165">
        <v>2.8</v>
      </c>
      <c r="T126" s="166">
        <f>S126*H126</f>
        <v>5.9975999999999994</v>
      </c>
      <c r="AR126" s="15" t="s">
        <v>162</v>
      </c>
      <c r="AT126" s="15" t="s">
        <v>145</v>
      </c>
      <c r="AU126" s="15" t="s">
        <v>89</v>
      </c>
      <c r="AY126" s="15" t="s">
        <v>142</v>
      </c>
      <c r="BE126" s="167">
        <f>IF(N126="základní",J126,0)</f>
        <v>14051.52</v>
      </c>
      <c r="BF126" s="167">
        <f>IF(N126="snížená",J126,0)</f>
        <v>0</v>
      </c>
      <c r="BG126" s="167">
        <f>IF(N126="zákl. přenesená",J126,0)</f>
        <v>0</v>
      </c>
      <c r="BH126" s="167">
        <f>IF(N126="sníž. přenesená",J126,0)</f>
        <v>0</v>
      </c>
      <c r="BI126" s="167">
        <f>IF(N126="nulová",J126,0)</f>
        <v>0</v>
      </c>
      <c r="BJ126" s="15" t="s">
        <v>87</v>
      </c>
      <c r="BK126" s="167">
        <f>ROUND(I126*H126,2)</f>
        <v>14051.52</v>
      </c>
      <c r="BL126" s="15" t="s">
        <v>162</v>
      </c>
      <c r="BM126" s="15" t="s">
        <v>1468</v>
      </c>
    </row>
    <row r="127" spans="2:65" s="11" customFormat="1" ht="11.25">
      <c r="B127" s="168"/>
      <c r="C127" s="169"/>
      <c r="D127" s="170" t="s">
        <v>155</v>
      </c>
      <c r="E127" s="171" t="s">
        <v>35</v>
      </c>
      <c r="F127" s="172" t="s">
        <v>1469</v>
      </c>
      <c r="G127" s="169"/>
      <c r="H127" s="173">
        <v>2.1419999999999999</v>
      </c>
      <c r="I127" s="169"/>
      <c r="J127" s="169"/>
      <c r="K127" s="169"/>
      <c r="L127" s="174"/>
      <c r="M127" s="175"/>
      <c r="N127" s="176"/>
      <c r="O127" s="176"/>
      <c r="P127" s="176"/>
      <c r="Q127" s="176"/>
      <c r="R127" s="176"/>
      <c r="S127" s="176"/>
      <c r="T127" s="177"/>
      <c r="AT127" s="178" t="s">
        <v>155</v>
      </c>
      <c r="AU127" s="178" t="s">
        <v>89</v>
      </c>
      <c r="AV127" s="11" t="s">
        <v>89</v>
      </c>
      <c r="AW127" s="11" t="s">
        <v>41</v>
      </c>
      <c r="AX127" s="11" t="s">
        <v>79</v>
      </c>
      <c r="AY127" s="178" t="s">
        <v>142</v>
      </c>
    </row>
    <row r="128" spans="2:65" s="10" customFormat="1" ht="22.9" customHeight="1">
      <c r="B128" s="143"/>
      <c r="C128" s="144"/>
      <c r="D128" s="145" t="s">
        <v>78</v>
      </c>
      <c r="E128" s="156" t="s">
        <v>623</v>
      </c>
      <c r="F128" s="156" t="s">
        <v>624</v>
      </c>
      <c r="G128" s="144"/>
      <c r="H128" s="144"/>
      <c r="I128" s="144"/>
      <c r="J128" s="157">
        <f>BK128</f>
        <v>8879.44</v>
      </c>
      <c r="K128" s="144"/>
      <c r="L128" s="148"/>
      <c r="M128" s="149"/>
      <c r="N128" s="150"/>
      <c r="O128" s="150"/>
      <c r="P128" s="151">
        <f>SUM(P129:P134)</f>
        <v>2.3932020000000001</v>
      </c>
      <c r="Q128" s="150"/>
      <c r="R128" s="151">
        <f>SUM(R129:R134)</f>
        <v>0</v>
      </c>
      <c r="S128" s="150"/>
      <c r="T128" s="152">
        <f>SUM(T129:T134)</f>
        <v>0</v>
      </c>
      <c r="AR128" s="153" t="s">
        <v>87</v>
      </c>
      <c r="AT128" s="154" t="s">
        <v>78</v>
      </c>
      <c r="AU128" s="154" t="s">
        <v>87</v>
      </c>
      <c r="AY128" s="153" t="s">
        <v>142</v>
      </c>
      <c r="BK128" s="155">
        <f>SUM(BK129:BK134)</f>
        <v>8879.44</v>
      </c>
    </row>
    <row r="129" spans="2:65" s="1" customFormat="1" ht="22.5" customHeight="1">
      <c r="B129" s="30"/>
      <c r="C129" s="158" t="s">
        <v>8</v>
      </c>
      <c r="D129" s="158" t="s">
        <v>145</v>
      </c>
      <c r="E129" s="159" t="s">
        <v>626</v>
      </c>
      <c r="F129" s="160" t="s">
        <v>627</v>
      </c>
      <c r="G129" s="161" t="s">
        <v>346</v>
      </c>
      <c r="H129" s="162">
        <v>5.9980000000000002</v>
      </c>
      <c r="I129" s="163">
        <v>1140</v>
      </c>
      <c r="J129" s="163">
        <f>ROUND(I129*H129,2)</f>
        <v>6837.72</v>
      </c>
      <c r="K129" s="160" t="s">
        <v>149</v>
      </c>
      <c r="L129" s="34"/>
      <c r="M129" s="56" t="s">
        <v>35</v>
      </c>
      <c r="N129" s="164" t="s">
        <v>50</v>
      </c>
      <c r="O129" s="165">
        <v>0</v>
      </c>
      <c r="P129" s="165">
        <f>O129*H129</f>
        <v>0</v>
      </c>
      <c r="Q129" s="165">
        <v>0</v>
      </c>
      <c r="R129" s="165">
        <f>Q129*H129</f>
        <v>0</v>
      </c>
      <c r="S129" s="165">
        <v>0</v>
      </c>
      <c r="T129" s="166">
        <f>S129*H129</f>
        <v>0</v>
      </c>
      <c r="AR129" s="15" t="s">
        <v>162</v>
      </c>
      <c r="AT129" s="15" t="s">
        <v>145</v>
      </c>
      <c r="AU129" s="15" t="s">
        <v>89</v>
      </c>
      <c r="AY129" s="15" t="s">
        <v>142</v>
      </c>
      <c r="BE129" s="167">
        <f>IF(N129="základní",J129,0)</f>
        <v>6837.72</v>
      </c>
      <c r="BF129" s="167">
        <f>IF(N129="snížená",J129,0)</f>
        <v>0</v>
      </c>
      <c r="BG129" s="167">
        <f>IF(N129="zákl. přenesená",J129,0)</f>
        <v>0</v>
      </c>
      <c r="BH129" s="167">
        <f>IF(N129="sníž. přenesená",J129,0)</f>
        <v>0</v>
      </c>
      <c r="BI129" s="167">
        <f>IF(N129="nulová",J129,0)</f>
        <v>0</v>
      </c>
      <c r="BJ129" s="15" t="s">
        <v>87</v>
      </c>
      <c r="BK129" s="167">
        <f>ROUND(I129*H129,2)</f>
        <v>6837.72</v>
      </c>
      <c r="BL129" s="15" t="s">
        <v>162</v>
      </c>
      <c r="BM129" s="15" t="s">
        <v>1470</v>
      </c>
    </row>
    <row r="130" spans="2:65" s="11" customFormat="1" ht="11.25">
      <c r="B130" s="168"/>
      <c r="C130" s="169"/>
      <c r="D130" s="170" t="s">
        <v>155</v>
      </c>
      <c r="E130" s="171" t="s">
        <v>35</v>
      </c>
      <c r="F130" s="172" t="s">
        <v>1471</v>
      </c>
      <c r="G130" s="169"/>
      <c r="H130" s="173">
        <v>5.9980000000000002</v>
      </c>
      <c r="I130" s="169"/>
      <c r="J130" s="169"/>
      <c r="K130" s="169"/>
      <c r="L130" s="174"/>
      <c r="M130" s="175"/>
      <c r="N130" s="176"/>
      <c r="O130" s="176"/>
      <c r="P130" s="176"/>
      <c r="Q130" s="176"/>
      <c r="R130" s="176"/>
      <c r="S130" s="176"/>
      <c r="T130" s="177"/>
      <c r="AT130" s="178" t="s">
        <v>155</v>
      </c>
      <c r="AU130" s="178" t="s">
        <v>89</v>
      </c>
      <c r="AV130" s="11" t="s">
        <v>89</v>
      </c>
      <c r="AW130" s="11" t="s">
        <v>41</v>
      </c>
      <c r="AX130" s="11" t="s">
        <v>79</v>
      </c>
      <c r="AY130" s="178" t="s">
        <v>142</v>
      </c>
    </row>
    <row r="131" spans="2:65" s="1" customFormat="1" ht="22.5" customHeight="1">
      <c r="B131" s="30"/>
      <c r="C131" s="158" t="s">
        <v>224</v>
      </c>
      <c r="D131" s="158" t="s">
        <v>145</v>
      </c>
      <c r="E131" s="159" t="s">
        <v>631</v>
      </c>
      <c r="F131" s="160" t="s">
        <v>632</v>
      </c>
      <c r="G131" s="161" t="s">
        <v>346</v>
      </c>
      <c r="H131" s="162">
        <v>5.9980000000000002</v>
      </c>
      <c r="I131" s="163">
        <v>110</v>
      </c>
      <c r="J131" s="163">
        <f>ROUND(I131*H131,2)</f>
        <v>659.78</v>
      </c>
      <c r="K131" s="160" t="s">
        <v>149</v>
      </c>
      <c r="L131" s="34"/>
      <c r="M131" s="56" t="s">
        <v>35</v>
      </c>
      <c r="N131" s="164" t="s">
        <v>50</v>
      </c>
      <c r="O131" s="165">
        <v>0.246</v>
      </c>
      <c r="P131" s="165">
        <f>O131*H131</f>
        <v>1.475508</v>
      </c>
      <c r="Q131" s="165">
        <v>0</v>
      </c>
      <c r="R131" s="165">
        <f>Q131*H131</f>
        <v>0</v>
      </c>
      <c r="S131" s="165">
        <v>0</v>
      </c>
      <c r="T131" s="166">
        <f>S131*H131</f>
        <v>0</v>
      </c>
      <c r="AR131" s="15" t="s">
        <v>162</v>
      </c>
      <c r="AT131" s="15" t="s">
        <v>145</v>
      </c>
      <c r="AU131" s="15" t="s">
        <v>89</v>
      </c>
      <c r="AY131" s="15" t="s">
        <v>142</v>
      </c>
      <c r="BE131" s="167">
        <f>IF(N131="základní",J131,0)</f>
        <v>659.78</v>
      </c>
      <c r="BF131" s="167">
        <f>IF(N131="snížená",J131,0)</f>
        <v>0</v>
      </c>
      <c r="BG131" s="167">
        <f>IF(N131="zákl. přenesená",J131,0)</f>
        <v>0</v>
      </c>
      <c r="BH131" s="167">
        <f>IF(N131="sníž. přenesená",J131,0)</f>
        <v>0</v>
      </c>
      <c r="BI131" s="167">
        <f>IF(N131="nulová",J131,0)</f>
        <v>0</v>
      </c>
      <c r="BJ131" s="15" t="s">
        <v>87</v>
      </c>
      <c r="BK131" s="167">
        <f>ROUND(I131*H131,2)</f>
        <v>659.78</v>
      </c>
      <c r="BL131" s="15" t="s">
        <v>162</v>
      </c>
      <c r="BM131" s="15" t="s">
        <v>1472</v>
      </c>
    </row>
    <row r="132" spans="2:65" s="1" customFormat="1" ht="22.5" customHeight="1">
      <c r="B132" s="30"/>
      <c r="C132" s="158" t="s">
        <v>230</v>
      </c>
      <c r="D132" s="158" t="s">
        <v>145</v>
      </c>
      <c r="E132" s="159" t="s">
        <v>635</v>
      </c>
      <c r="F132" s="160" t="s">
        <v>636</v>
      </c>
      <c r="G132" s="161" t="s">
        <v>346</v>
      </c>
      <c r="H132" s="162">
        <v>53.981999999999999</v>
      </c>
      <c r="I132" s="163">
        <v>25.6</v>
      </c>
      <c r="J132" s="163">
        <f>ROUND(I132*H132,2)</f>
        <v>1381.94</v>
      </c>
      <c r="K132" s="160" t="s">
        <v>149</v>
      </c>
      <c r="L132" s="34"/>
      <c r="M132" s="56" t="s">
        <v>35</v>
      </c>
      <c r="N132" s="164" t="s">
        <v>50</v>
      </c>
      <c r="O132" s="165">
        <v>1.7000000000000001E-2</v>
      </c>
      <c r="P132" s="165">
        <f>O132*H132</f>
        <v>0.91769400000000001</v>
      </c>
      <c r="Q132" s="165">
        <v>0</v>
      </c>
      <c r="R132" s="165">
        <f>Q132*H132</f>
        <v>0</v>
      </c>
      <c r="S132" s="165">
        <v>0</v>
      </c>
      <c r="T132" s="166">
        <f>S132*H132</f>
        <v>0</v>
      </c>
      <c r="AR132" s="15" t="s">
        <v>162</v>
      </c>
      <c r="AT132" s="15" t="s">
        <v>145</v>
      </c>
      <c r="AU132" s="15" t="s">
        <v>89</v>
      </c>
      <c r="AY132" s="15" t="s">
        <v>142</v>
      </c>
      <c r="BE132" s="167">
        <f>IF(N132="základní",J132,0)</f>
        <v>1381.94</v>
      </c>
      <c r="BF132" s="167">
        <f>IF(N132="snížená",J132,0)</f>
        <v>0</v>
      </c>
      <c r="BG132" s="167">
        <f>IF(N132="zákl. přenesená",J132,0)</f>
        <v>0</v>
      </c>
      <c r="BH132" s="167">
        <f>IF(N132="sníž. přenesená",J132,0)</f>
        <v>0</v>
      </c>
      <c r="BI132" s="167">
        <f>IF(N132="nulová",J132,0)</f>
        <v>0</v>
      </c>
      <c r="BJ132" s="15" t="s">
        <v>87</v>
      </c>
      <c r="BK132" s="167">
        <f>ROUND(I132*H132,2)</f>
        <v>1381.94</v>
      </c>
      <c r="BL132" s="15" t="s">
        <v>162</v>
      </c>
      <c r="BM132" s="15" t="s">
        <v>1473</v>
      </c>
    </row>
    <row r="133" spans="2:65" s="1" customFormat="1" ht="19.5">
      <c r="B133" s="30"/>
      <c r="C133" s="31"/>
      <c r="D133" s="170" t="s">
        <v>216</v>
      </c>
      <c r="E133" s="31"/>
      <c r="F133" s="179" t="s">
        <v>638</v>
      </c>
      <c r="G133" s="31"/>
      <c r="H133" s="31"/>
      <c r="I133" s="31"/>
      <c r="J133" s="31"/>
      <c r="K133" s="31"/>
      <c r="L133" s="34"/>
      <c r="M133" s="180"/>
      <c r="N133" s="57"/>
      <c r="O133" s="57"/>
      <c r="P133" s="57"/>
      <c r="Q133" s="57"/>
      <c r="R133" s="57"/>
      <c r="S133" s="57"/>
      <c r="T133" s="58"/>
      <c r="AT133" s="15" t="s">
        <v>216</v>
      </c>
      <c r="AU133" s="15" t="s">
        <v>89</v>
      </c>
    </row>
    <row r="134" spans="2:65" s="11" customFormat="1" ht="11.25">
      <c r="B134" s="168"/>
      <c r="C134" s="169"/>
      <c r="D134" s="170" t="s">
        <v>155</v>
      </c>
      <c r="E134" s="169"/>
      <c r="F134" s="172" t="s">
        <v>1474</v>
      </c>
      <c r="G134" s="169"/>
      <c r="H134" s="173">
        <v>53.981999999999999</v>
      </c>
      <c r="I134" s="169"/>
      <c r="J134" s="169"/>
      <c r="K134" s="169"/>
      <c r="L134" s="174"/>
      <c r="M134" s="175"/>
      <c r="N134" s="176"/>
      <c r="O134" s="176"/>
      <c r="P134" s="176"/>
      <c r="Q134" s="176"/>
      <c r="R134" s="176"/>
      <c r="S134" s="176"/>
      <c r="T134" s="177"/>
      <c r="AT134" s="178" t="s">
        <v>155</v>
      </c>
      <c r="AU134" s="178" t="s">
        <v>89</v>
      </c>
      <c r="AV134" s="11" t="s">
        <v>89</v>
      </c>
      <c r="AW134" s="11" t="s">
        <v>4</v>
      </c>
      <c r="AX134" s="11" t="s">
        <v>87</v>
      </c>
      <c r="AY134" s="178" t="s">
        <v>142</v>
      </c>
    </row>
    <row r="135" spans="2:65" s="10" customFormat="1" ht="25.9" customHeight="1">
      <c r="B135" s="143"/>
      <c r="C135" s="144"/>
      <c r="D135" s="145" t="s">
        <v>78</v>
      </c>
      <c r="E135" s="146" t="s">
        <v>1384</v>
      </c>
      <c r="F135" s="146" t="s">
        <v>1385</v>
      </c>
      <c r="G135" s="144"/>
      <c r="H135" s="144"/>
      <c r="I135" s="144"/>
      <c r="J135" s="147">
        <f>BK135</f>
        <v>104051.3</v>
      </c>
      <c r="K135" s="144"/>
      <c r="L135" s="148"/>
      <c r="M135" s="149"/>
      <c r="N135" s="150"/>
      <c r="O135" s="150"/>
      <c r="P135" s="151">
        <f>P136+P140+P184</f>
        <v>103.09799999999998</v>
      </c>
      <c r="Q135" s="150"/>
      <c r="R135" s="151">
        <f>R136+R140+R184</f>
        <v>9.5629999999999993E-2</v>
      </c>
      <c r="S135" s="150"/>
      <c r="T135" s="152">
        <f>T136+T140+T184</f>
        <v>0</v>
      </c>
      <c r="AR135" s="153" t="s">
        <v>89</v>
      </c>
      <c r="AT135" s="154" t="s">
        <v>78</v>
      </c>
      <c r="AU135" s="154" t="s">
        <v>79</v>
      </c>
      <c r="AY135" s="153" t="s">
        <v>142</v>
      </c>
      <c r="BK135" s="155">
        <f>BK136+BK140+BK184</f>
        <v>104051.3</v>
      </c>
    </row>
    <row r="136" spans="2:65" s="10" customFormat="1" ht="22.9" customHeight="1">
      <c r="B136" s="143"/>
      <c r="C136" s="144"/>
      <c r="D136" s="145" t="s">
        <v>78</v>
      </c>
      <c r="E136" s="156" t="s">
        <v>1475</v>
      </c>
      <c r="F136" s="156" t="s">
        <v>1476</v>
      </c>
      <c r="G136" s="144"/>
      <c r="H136" s="144"/>
      <c r="I136" s="144"/>
      <c r="J136" s="157">
        <f>BK136</f>
        <v>11484</v>
      </c>
      <c r="K136" s="144"/>
      <c r="L136" s="148"/>
      <c r="M136" s="149"/>
      <c r="N136" s="150"/>
      <c r="O136" s="150"/>
      <c r="P136" s="151">
        <f>SUM(P137:P139)</f>
        <v>19.86</v>
      </c>
      <c r="Q136" s="150"/>
      <c r="R136" s="151">
        <f>SUM(R137:R139)</f>
        <v>3.1799999999999997E-3</v>
      </c>
      <c r="S136" s="150"/>
      <c r="T136" s="152">
        <f>SUM(T137:T139)</f>
        <v>0</v>
      </c>
      <c r="AR136" s="153" t="s">
        <v>89</v>
      </c>
      <c r="AT136" s="154" t="s">
        <v>78</v>
      </c>
      <c r="AU136" s="154" t="s">
        <v>87</v>
      </c>
      <c r="AY136" s="153" t="s">
        <v>142</v>
      </c>
      <c r="BK136" s="155">
        <f>SUM(BK137:BK139)</f>
        <v>11484</v>
      </c>
    </row>
    <row r="137" spans="2:65" s="1" customFormat="1" ht="16.5" customHeight="1">
      <c r="B137" s="30"/>
      <c r="C137" s="158" t="s">
        <v>235</v>
      </c>
      <c r="D137" s="158" t="s">
        <v>145</v>
      </c>
      <c r="E137" s="159" t="s">
        <v>1477</v>
      </c>
      <c r="F137" s="160" t="s">
        <v>1478</v>
      </c>
      <c r="G137" s="161" t="s">
        <v>148</v>
      </c>
      <c r="H137" s="162">
        <v>6</v>
      </c>
      <c r="I137" s="163">
        <v>744</v>
      </c>
      <c r="J137" s="163">
        <f>ROUND(I137*H137,2)</f>
        <v>4464</v>
      </c>
      <c r="K137" s="160" t="s">
        <v>149</v>
      </c>
      <c r="L137" s="34"/>
      <c r="M137" s="56" t="s">
        <v>35</v>
      </c>
      <c r="N137" s="164" t="s">
        <v>50</v>
      </c>
      <c r="O137" s="165">
        <v>0.75</v>
      </c>
      <c r="P137" s="165">
        <f>O137*H137</f>
        <v>4.5</v>
      </c>
      <c r="Q137" s="165">
        <v>5.2999999999999998E-4</v>
      </c>
      <c r="R137" s="165">
        <f>Q137*H137</f>
        <v>3.1799999999999997E-3</v>
      </c>
      <c r="S137" s="165">
        <v>0</v>
      </c>
      <c r="T137" s="166">
        <f>S137*H137</f>
        <v>0</v>
      </c>
      <c r="AR137" s="15" t="s">
        <v>224</v>
      </c>
      <c r="AT137" s="15" t="s">
        <v>145</v>
      </c>
      <c r="AU137" s="15" t="s">
        <v>89</v>
      </c>
      <c r="AY137" s="15" t="s">
        <v>142</v>
      </c>
      <c r="BE137" s="167">
        <f>IF(N137="základní",J137,0)</f>
        <v>4464</v>
      </c>
      <c r="BF137" s="167">
        <f>IF(N137="snížená",J137,0)</f>
        <v>0</v>
      </c>
      <c r="BG137" s="167">
        <f>IF(N137="zákl. přenesená",J137,0)</f>
        <v>0</v>
      </c>
      <c r="BH137" s="167">
        <f>IF(N137="sníž. přenesená",J137,0)</f>
        <v>0</v>
      </c>
      <c r="BI137" s="167">
        <f>IF(N137="nulová",J137,0)</f>
        <v>0</v>
      </c>
      <c r="BJ137" s="15" t="s">
        <v>87</v>
      </c>
      <c r="BK137" s="167">
        <f>ROUND(I137*H137,2)</f>
        <v>4464</v>
      </c>
      <c r="BL137" s="15" t="s">
        <v>224</v>
      </c>
      <c r="BM137" s="15" t="s">
        <v>1479</v>
      </c>
    </row>
    <row r="138" spans="2:65" s="11" customFormat="1" ht="11.25">
      <c r="B138" s="168"/>
      <c r="C138" s="169"/>
      <c r="D138" s="170" t="s">
        <v>155</v>
      </c>
      <c r="E138" s="171" t="s">
        <v>35</v>
      </c>
      <c r="F138" s="172" t="s">
        <v>1480</v>
      </c>
      <c r="G138" s="169"/>
      <c r="H138" s="173">
        <v>6</v>
      </c>
      <c r="I138" s="169"/>
      <c r="J138" s="169"/>
      <c r="K138" s="169"/>
      <c r="L138" s="174"/>
      <c r="M138" s="175"/>
      <c r="N138" s="176"/>
      <c r="O138" s="176"/>
      <c r="P138" s="176"/>
      <c r="Q138" s="176"/>
      <c r="R138" s="176"/>
      <c r="S138" s="176"/>
      <c r="T138" s="177"/>
      <c r="AT138" s="178" t="s">
        <v>155</v>
      </c>
      <c r="AU138" s="178" t="s">
        <v>89</v>
      </c>
      <c r="AV138" s="11" t="s">
        <v>89</v>
      </c>
      <c r="AW138" s="11" t="s">
        <v>41</v>
      </c>
      <c r="AX138" s="11" t="s">
        <v>79</v>
      </c>
      <c r="AY138" s="178" t="s">
        <v>142</v>
      </c>
    </row>
    <row r="139" spans="2:65" s="1" customFormat="1" ht="16.5" customHeight="1">
      <c r="B139" s="30"/>
      <c r="C139" s="158" t="s">
        <v>240</v>
      </c>
      <c r="D139" s="158" t="s">
        <v>145</v>
      </c>
      <c r="E139" s="159" t="s">
        <v>1481</v>
      </c>
      <c r="F139" s="160" t="s">
        <v>1482</v>
      </c>
      <c r="G139" s="161" t="s">
        <v>148</v>
      </c>
      <c r="H139" s="162">
        <v>6</v>
      </c>
      <c r="I139" s="163">
        <v>1170</v>
      </c>
      <c r="J139" s="163">
        <f>ROUND(I139*H139,2)</f>
        <v>7020</v>
      </c>
      <c r="K139" s="160" t="s">
        <v>149</v>
      </c>
      <c r="L139" s="34"/>
      <c r="M139" s="56" t="s">
        <v>35</v>
      </c>
      <c r="N139" s="164" t="s">
        <v>50</v>
      </c>
      <c r="O139" s="165">
        <v>2.56</v>
      </c>
      <c r="P139" s="165">
        <f>O139*H139</f>
        <v>15.36</v>
      </c>
      <c r="Q139" s="165">
        <v>0</v>
      </c>
      <c r="R139" s="165">
        <f>Q139*H139</f>
        <v>0</v>
      </c>
      <c r="S139" s="165">
        <v>0</v>
      </c>
      <c r="T139" s="166">
        <f>S139*H139</f>
        <v>0</v>
      </c>
      <c r="AR139" s="15" t="s">
        <v>224</v>
      </c>
      <c r="AT139" s="15" t="s">
        <v>145</v>
      </c>
      <c r="AU139" s="15" t="s">
        <v>89</v>
      </c>
      <c r="AY139" s="15" t="s">
        <v>142</v>
      </c>
      <c r="BE139" s="167">
        <f>IF(N139="základní",J139,0)</f>
        <v>7020</v>
      </c>
      <c r="BF139" s="167">
        <f>IF(N139="snížená",J139,0)</f>
        <v>0</v>
      </c>
      <c r="BG139" s="167">
        <f>IF(N139="zákl. přenesená",J139,0)</f>
        <v>0</v>
      </c>
      <c r="BH139" s="167">
        <f>IF(N139="sníž. přenesená",J139,0)</f>
        <v>0</v>
      </c>
      <c r="BI139" s="167">
        <f>IF(N139="nulová",J139,0)</f>
        <v>0</v>
      </c>
      <c r="BJ139" s="15" t="s">
        <v>87</v>
      </c>
      <c r="BK139" s="167">
        <f>ROUND(I139*H139,2)</f>
        <v>7020</v>
      </c>
      <c r="BL139" s="15" t="s">
        <v>224</v>
      </c>
      <c r="BM139" s="15" t="s">
        <v>1483</v>
      </c>
    </row>
    <row r="140" spans="2:65" s="10" customFormat="1" ht="22.9" customHeight="1">
      <c r="B140" s="143"/>
      <c r="C140" s="144"/>
      <c r="D140" s="145" t="s">
        <v>78</v>
      </c>
      <c r="E140" s="156" t="s">
        <v>1484</v>
      </c>
      <c r="F140" s="156" t="s">
        <v>1485</v>
      </c>
      <c r="G140" s="144"/>
      <c r="H140" s="144"/>
      <c r="I140" s="144"/>
      <c r="J140" s="157">
        <f>BK140</f>
        <v>36511</v>
      </c>
      <c r="K140" s="144"/>
      <c r="L140" s="148"/>
      <c r="M140" s="149"/>
      <c r="N140" s="150"/>
      <c r="O140" s="150"/>
      <c r="P140" s="151">
        <f>SUM(P141:P183)</f>
        <v>39.177999999999997</v>
      </c>
      <c r="Q140" s="150"/>
      <c r="R140" s="151">
        <f>SUM(R141:R183)</f>
        <v>1.363E-2</v>
      </c>
      <c r="S140" s="150"/>
      <c r="T140" s="152">
        <f>SUM(T141:T183)</f>
        <v>0</v>
      </c>
      <c r="AR140" s="153" t="s">
        <v>89</v>
      </c>
      <c r="AT140" s="154" t="s">
        <v>78</v>
      </c>
      <c r="AU140" s="154" t="s">
        <v>87</v>
      </c>
      <c r="AY140" s="153" t="s">
        <v>142</v>
      </c>
      <c r="BK140" s="155">
        <f>SUM(BK141:BK183)</f>
        <v>36511</v>
      </c>
    </row>
    <row r="141" spans="2:65" s="1" customFormat="1" ht="16.5" customHeight="1">
      <c r="B141" s="30"/>
      <c r="C141" s="158" t="s">
        <v>245</v>
      </c>
      <c r="D141" s="158" t="s">
        <v>145</v>
      </c>
      <c r="E141" s="159" t="s">
        <v>1486</v>
      </c>
      <c r="F141" s="160" t="s">
        <v>1487</v>
      </c>
      <c r="G141" s="161" t="s">
        <v>148</v>
      </c>
      <c r="H141" s="162">
        <v>2</v>
      </c>
      <c r="I141" s="163">
        <v>192</v>
      </c>
      <c r="J141" s="163">
        <f>ROUND(I141*H141,2)</f>
        <v>384</v>
      </c>
      <c r="K141" s="160" t="s">
        <v>149</v>
      </c>
      <c r="L141" s="34"/>
      <c r="M141" s="56" t="s">
        <v>35</v>
      </c>
      <c r="N141" s="164" t="s">
        <v>50</v>
      </c>
      <c r="O141" s="165">
        <v>0.45400000000000001</v>
      </c>
      <c r="P141" s="165">
        <f>O141*H141</f>
        <v>0.90800000000000003</v>
      </c>
      <c r="Q141" s="165">
        <v>0</v>
      </c>
      <c r="R141" s="165">
        <f>Q141*H141</f>
        <v>0</v>
      </c>
      <c r="S141" s="165">
        <v>0</v>
      </c>
      <c r="T141" s="166">
        <f>S141*H141</f>
        <v>0</v>
      </c>
      <c r="AR141" s="15" t="s">
        <v>224</v>
      </c>
      <c r="AT141" s="15" t="s">
        <v>145</v>
      </c>
      <c r="AU141" s="15" t="s">
        <v>89</v>
      </c>
      <c r="AY141" s="15" t="s">
        <v>142</v>
      </c>
      <c r="BE141" s="167">
        <f>IF(N141="základní",J141,0)</f>
        <v>384</v>
      </c>
      <c r="BF141" s="167">
        <f>IF(N141="snížená",J141,0)</f>
        <v>0</v>
      </c>
      <c r="BG141" s="167">
        <f>IF(N141="zákl. přenesená",J141,0)</f>
        <v>0</v>
      </c>
      <c r="BH141" s="167">
        <f>IF(N141="sníž. přenesená",J141,0)</f>
        <v>0</v>
      </c>
      <c r="BI141" s="167">
        <f>IF(N141="nulová",J141,0)</f>
        <v>0</v>
      </c>
      <c r="BJ141" s="15" t="s">
        <v>87</v>
      </c>
      <c r="BK141" s="167">
        <f>ROUND(I141*H141,2)</f>
        <v>384</v>
      </c>
      <c r="BL141" s="15" t="s">
        <v>224</v>
      </c>
      <c r="BM141" s="15" t="s">
        <v>1488</v>
      </c>
    </row>
    <row r="142" spans="2:65" s="1" customFormat="1" ht="16.5" customHeight="1">
      <c r="B142" s="30"/>
      <c r="C142" s="184" t="s">
        <v>7</v>
      </c>
      <c r="D142" s="184" t="s">
        <v>367</v>
      </c>
      <c r="E142" s="185" t="s">
        <v>1489</v>
      </c>
      <c r="F142" s="186" t="s">
        <v>1490</v>
      </c>
      <c r="G142" s="187" t="s">
        <v>148</v>
      </c>
      <c r="H142" s="188">
        <v>2</v>
      </c>
      <c r="I142" s="189">
        <v>1920</v>
      </c>
      <c r="J142" s="189">
        <f>ROUND(I142*H142,2)</f>
        <v>3840</v>
      </c>
      <c r="K142" s="186" t="s">
        <v>149</v>
      </c>
      <c r="L142" s="190"/>
      <c r="M142" s="191" t="s">
        <v>35</v>
      </c>
      <c r="N142" s="192" t="s">
        <v>50</v>
      </c>
      <c r="O142" s="165">
        <v>0</v>
      </c>
      <c r="P142" s="165">
        <f>O142*H142</f>
        <v>0</v>
      </c>
      <c r="Q142" s="165">
        <v>1.7000000000000001E-4</v>
      </c>
      <c r="R142" s="165">
        <f>Q142*H142</f>
        <v>3.4000000000000002E-4</v>
      </c>
      <c r="S142" s="165">
        <v>0</v>
      </c>
      <c r="T142" s="166">
        <f>S142*H142</f>
        <v>0</v>
      </c>
      <c r="AR142" s="15" t="s">
        <v>815</v>
      </c>
      <c r="AT142" s="15" t="s">
        <v>367</v>
      </c>
      <c r="AU142" s="15" t="s">
        <v>89</v>
      </c>
      <c r="AY142" s="15" t="s">
        <v>142</v>
      </c>
      <c r="BE142" s="167">
        <f>IF(N142="základní",J142,0)</f>
        <v>3840</v>
      </c>
      <c r="BF142" s="167">
        <f>IF(N142="snížená",J142,0)</f>
        <v>0</v>
      </c>
      <c r="BG142" s="167">
        <f>IF(N142="zákl. přenesená",J142,0)</f>
        <v>0</v>
      </c>
      <c r="BH142" s="167">
        <f>IF(N142="sníž. přenesená",J142,0)</f>
        <v>0</v>
      </c>
      <c r="BI142" s="167">
        <f>IF(N142="nulová",J142,0)</f>
        <v>0</v>
      </c>
      <c r="BJ142" s="15" t="s">
        <v>87</v>
      </c>
      <c r="BK142" s="167">
        <f>ROUND(I142*H142,2)</f>
        <v>3840</v>
      </c>
      <c r="BL142" s="15" t="s">
        <v>815</v>
      </c>
      <c r="BM142" s="15" t="s">
        <v>1491</v>
      </c>
    </row>
    <row r="143" spans="2:65" s="1" customFormat="1" ht="16.5" customHeight="1">
      <c r="B143" s="30"/>
      <c r="C143" s="158" t="s">
        <v>255</v>
      </c>
      <c r="D143" s="158" t="s">
        <v>145</v>
      </c>
      <c r="E143" s="159" t="s">
        <v>1492</v>
      </c>
      <c r="F143" s="160" t="s">
        <v>1493</v>
      </c>
      <c r="G143" s="161" t="s">
        <v>148</v>
      </c>
      <c r="H143" s="162">
        <v>30</v>
      </c>
      <c r="I143" s="163">
        <v>84.7</v>
      </c>
      <c r="J143" s="163">
        <f>ROUND(I143*H143,2)</f>
        <v>2541</v>
      </c>
      <c r="K143" s="160" t="s">
        <v>149</v>
      </c>
      <c r="L143" s="34"/>
      <c r="M143" s="56" t="s">
        <v>35</v>
      </c>
      <c r="N143" s="164" t="s">
        <v>50</v>
      </c>
      <c r="O143" s="165">
        <v>0.122</v>
      </c>
      <c r="P143" s="165">
        <f>O143*H143</f>
        <v>3.66</v>
      </c>
      <c r="Q143" s="165">
        <v>0</v>
      </c>
      <c r="R143" s="165">
        <f>Q143*H143</f>
        <v>0</v>
      </c>
      <c r="S143" s="165">
        <v>0</v>
      </c>
      <c r="T143" s="166">
        <f>S143*H143</f>
        <v>0</v>
      </c>
      <c r="AR143" s="15" t="s">
        <v>483</v>
      </c>
      <c r="AT143" s="15" t="s">
        <v>145</v>
      </c>
      <c r="AU143" s="15" t="s">
        <v>89</v>
      </c>
      <c r="AY143" s="15" t="s">
        <v>142</v>
      </c>
      <c r="BE143" s="167">
        <f>IF(N143="základní",J143,0)</f>
        <v>2541</v>
      </c>
      <c r="BF143" s="167">
        <f>IF(N143="snížená",J143,0)</f>
        <v>0</v>
      </c>
      <c r="BG143" s="167">
        <f>IF(N143="zákl. přenesená",J143,0)</f>
        <v>0</v>
      </c>
      <c r="BH143" s="167">
        <f>IF(N143="sníž. přenesená",J143,0)</f>
        <v>0</v>
      </c>
      <c r="BI143" s="167">
        <f>IF(N143="nulová",J143,0)</f>
        <v>0</v>
      </c>
      <c r="BJ143" s="15" t="s">
        <v>87</v>
      </c>
      <c r="BK143" s="167">
        <f>ROUND(I143*H143,2)</f>
        <v>2541</v>
      </c>
      <c r="BL143" s="15" t="s">
        <v>483</v>
      </c>
      <c r="BM143" s="15" t="s">
        <v>1494</v>
      </c>
    </row>
    <row r="144" spans="2:65" s="1" customFormat="1" ht="16.5" customHeight="1">
      <c r="B144" s="30"/>
      <c r="C144" s="184" t="s">
        <v>259</v>
      </c>
      <c r="D144" s="184" t="s">
        <v>367</v>
      </c>
      <c r="E144" s="185" t="s">
        <v>1495</v>
      </c>
      <c r="F144" s="186" t="s">
        <v>1496</v>
      </c>
      <c r="G144" s="187" t="s">
        <v>148</v>
      </c>
      <c r="H144" s="188">
        <v>30</v>
      </c>
      <c r="I144" s="189">
        <v>10.4</v>
      </c>
      <c r="J144" s="189">
        <f>ROUND(I144*H144,2)</f>
        <v>312</v>
      </c>
      <c r="K144" s="186" t="s">
        <v>149</v>
      </c>
      <c r="L144" s="190"/>
      <c r="M144" s="191" t="s">
        <v>35</v>
      </c>
      <c r="N144" s="192" t="s">
        <v>50</v>
      </c>
      <c r="O144" s="165">
        <v>0</v>
      </c>
      <c r="P144" s="165">
        <f>O144*H144</f>
        <v>0</v>
      </c>
      <c r="Q144" s="165">
        <v>1.0000000000000001E-5</v>
      </c>
      <c r="R144" s="165">
        <f>Q144*H144</f>
        <v>3.0000000000000003E-4</v>
      </c>
      <c r="S144" s="165">
        <v>0</v>
      </c>
      <c r="T144" s="166">
        <f>S144*H144</f>
        <v>0</v>
      </c>
      <c r="AR144" s="15" t="s">
        <v>815</v>
      </c>
      <c r="AT144" s="15" t="s">
        <v>367</v>
      </c>
      <c r="AU144" s="15" t="s">
        <v>89</v>
      </c>
      <c r="AY144" s="15" t="s">
        <v>142</v>
      </c>
      <c r="BE144" s="167">
        <f>IF(N144="základní",J144,0)</f>
        <v>312</v>
      </c>
      <c r="BF144" s="167">
        <f>IF(N144="snížená",J144,0)</f>
        <v>0</v>
      </c>
      <c r="BG144" s="167">
        <f>IF(N144="zákl. přenesená",J144,0)</f>
        <v>0</v>
      </c>
      <c r="BH144" s="167">
        <f>IF(N144="sníž. přenesená",J144,0)</f>
        <v>0</v>
      </c>
      <c r="BI144" s="167">
        <f>IF(N144="nulová",J144,0)</f>
        <v>0</v>
      </c>
      <c r="BJ144" s="15" t="s">
        <v>87</v>
      </c>
      <c r="BK144" s="167">
        <f>ROUND(I144*H144,2)</f>
        <v>312</v>
      </c>
      <c r="BL144" s="15" t="s">
        <v>815</v>
      </c>
      <c r="BM144" s="15" t="s">
        <v>1497</v>
      </c>
    </row>
    <row r="145" spans="2:65" s="1" customFormat="1" ht="19.5">
      <c r="B145" s="30"/>
      <c r="C145" s="31"/>
      <c r="D145" s="170" t="s">
        <v>216</v>
      </c>
      <c r="E145" s="31"/>
      <c r="F145" s="179" t="s">
        <v>1498</v>
      </c>
      <c r="G145" s="31"/>
      <c r="H145" s="31"/>
      <c r="I145" s="31"/>
      <c r="J145" s="31"/>
      <c r="K145" s="31"/>
      <c r="L145" s="34"/>
      <c r="M145" s="180"/>
      <c r="N145" s="57"/>
      <c r="O145" s="57"/>
      <c r="P145" s="57"/>
      <c r="Q145" s="57"/>
      <c r="R145" s="57"/>
      <c r="S145" s="57"/>
      <c r="T145" s="58"/>
      <c r="AT145" s="15" t="s">
        <v>216</v>
      </c>
      <c r="AU145" s="15" t="s">
        <v>89</v>
      </c>
    </row>
    <row r="146" spans="2:65" s="1" customFormat="1" ht="16.5" customHeight="1">
      <c r="B146" s="30"/>
      <c r="C146" s="158" t="s">
        <v>264</v>
      </c>
      <c r="D146" s="158" t="s">
        <v>145</v>
      </c>
      <c r="E146" s="159" t="s">
        <v>1499</v>
      </c>
      <c r="F146" s="160" t="s">
        <v>1500</v>
      </c>
      <c r="G146" s="161" t="s">
        <v>227</v>
      </c>
      <c r="H146" s="162">
        <v>2</v>
      </c>
      <c r="I146" s="163">
        <v>60.5</v>
      </c>
      <c r="J146" s="163">
        <f>ROUND(I146*H146,2)</f>
        <v>121</v>
      </c>
      <c r="K146" s="160" t="s">
        <v>149</v>
      </c>
      <c r="L146" s="34"/>
      <c r="M146" s="56" t="s">
        <v>35</v>
      </c>
      <c r="N146" s="164" t="s">
        <v>50</v>
      </c>
      <c r="O146" s="165">
        <v>0.17100000000000001</v>
      </c>
      <c r="P146" s="165">
        <f>O146*H146</f>
        <v>0.34200000000000003</v>
      </c>
      <c r="Q146" s="165">
        <v>0</v>
      </c>
      <c r="R146" s="165">
        <f>Q146*H146</f>
        <v>0</v>
      </c>
      <c r="S146" s="165">
        <v>0</v>
      </c>
      <c r="T146" s="166">
        <f>S146*H146</f>
        <v>0</v>
      </c>
      <c r="AR146" s="15" t="s">
        <v>483</v>
      </c>
      <c r="AT146" s="15" t="s">
        <v>145</v>
      </c>
      <c r="AU146" s="15" t="s">
        <v>89</v>
      </c>
      <c r="AY146" s="15" t="s">
        <v>142</v>
      </c>
      <c r="BE146" s="167">
        <f>IF(N146="základní",J146,0)</f>
        <v>121</v>
      </c>
      <c r="BF146" s="167">
        <f>IF(N146="snížená",J146,0)</f>
        <v>0</v>
      </c>
      <c r="BG146" s="167">
        <f>IF(N146="zákl. přenesená",J146,0)</f>
        <v>0</v>
      </c>
      <c r="BH146" s="167">
        <f>IF(N146="sníž. přenesená",J146,0)</f>
        <v>0</v>
      </c>
      <c r="BI146" s="167">
        <f>IF(N146="nulová",J146,0)</f>
        <v>0</v>
      </c>
      <c r="BJ146" s="15" t="s">
        <v>87</v>
      </c>
      <c r="BK146" s="167">
        <f>ROUND(I146*H146,2)</f>
        <v>121</v>
      </c>
      <c r="BL146" s="15" t="s">
        <v>483</v>
      </c>
      <c r="BM146" s="15" t="s">
        <v>1501</v>
      </c>
    </row>
    <row r="147" spans="2:65" s="1" customFormat="1" ht="19.5">
      <c r="B147" s="30"/>
      <c r="C147" s="31"/>
      <c r="D147" s="170" t="s">
        <v>216</v>
      </c>
      <c r="E147" s="31"/>
      <c r="F147" s="179" t="s">
        <v>1502</v>
      </c>
      <c r="G147" s="31"/>
      <c r="H147" s="31"/>
      <c r="I147" s="31"/>
      <c r="J147" s="31"/>
      <c r="K147" s="31"/>
      <c r="L147" s="34"/>
      <c r="M147" s="180"/>
      <c r="N147" s="57"/>
      <c r="O147" s="57"/>
      <c r="P147" s="57"/>
      <c r="Q147" s="57"/>
      <c r="R147" s="57"/>
      <c r="S147" s="57"/>
      <c r="T147" s="58"/>
      <c r="AT147" s="15" t="s">
        <v>216</v>
      </c>
      <c r="AU147" s="15" t="s">
        <v>89</v>
      </c>
    </row>
    <row r="148" spans="2:65" s="1" customFormat="1" ht="16.5" customHeight="1">
      <c r="B148" s="30"/>
      <c r="C148" s="184" t="s">
        <v>268</v>
      </c>
      <c r="D148" s="184" t="s">
        <v>367</v>
      </c>
      <c r="E148" s="185" t="s">
        <v>1503</v>
      </c>
      <c r="F148" s="186" t="s">
        <v>1504</v>
      </c>
      <c r="G148" s="187" t="s">
        <v>227</v>
      </c>
      <c r="H148" s="188">
        <v>2</v>
      </c>
      <c r="I148" s="189">
        <v>68.8</v>
      </c>
      <c r="J148" s="189">
        <f>ROUND(I148*H148,2)</f>
        <v>137.6</v>
      </c>
      <c r="K148" s="186" t="s">
        <v>149</v>
      </c>
      <c r="L148" s="190"/>
      <c r="M148" s="191" t="s">
        <v>35</v>
      </c>
      <c r="N148" s="192" t="s">
        <v>50</v>
      </c>
      <c r="O148" s="165">
        <v>0</v>
      </c>
      <c r="P148" s="165">
        <f>O148*H148</f>
        <v>0</v>
      </c>
      <c r="Q148" s="165">
        <v>5.8E-4</v>
      </c>
      <c r="R148" s="165">
        <f>Q148*H148</f>
        <v>1.16E-3</v>
      </c>
      <c r="S148" s="165">
        <v>0</v>
      </c>
      <c r="T148" s="166">
        <f>S148*H148</f>
        <v>0</v>
      </c>
      <c r="AR148" s="15" t="s">
        <v>815</v>
      </c>
      <c r="AT148" s="15" t="s">
        <v>367</v>
      </c>
      <c r="AU148" s="15" t="s">
        <v>89</v>
      </c>
      <c r="AY148" s="15" t="s">
        <v>142</v>
      </c>
      <c r="BE148" s="167">
        <f>IF(N148="základní",J148,0)</f>
        <v>137.6</v>
      </c>
      <c r="BF148" s="167">
        <f>IF(N148="snížená",J148,0)</f>
        <v>0</v>
      </c>
      <c r="BG148" s="167">
        <f>IF(N148="zákl. přenesená",J148,0)</f>
        <v>0</v>
      </c>
      <c r="BH148" s="167">
        <f>IF(N148="sníž. přenesená",J148,0)</f>
        <v>0</v>
      </c>
      <c r="BI148" s="167">
        <f>IF(N148="nulová",J148,0)</f>
        <v>0</v>
      </c>
      <c r="BJ148" s="15" t="s">
        <v>87</v>
      </c>
      <c r="BK148" s="167">
        <f>ROUND(I148*H148,2)</f>
        <v>137.6</v>
      </c>
      <c r="BL148" s="15" t="s">
        <v>815</v>
      </c>
      <c r="BM148" s="15" t="s">
        <v>1505</v>
      </c>
    </row>
    <row r="149" spans="2:65" s="1" customFormat="1" ht="19.5">
      <c r="B149" s="30"/>
      <c r="C149" s="31"/>
      <c r="D149" s="170" t="s">
        <v>216</v>
      </c>
      <c r="E149" s="31"/>
      <c r="F149" s="179" t="s">
        <v>1506</v>
      </c>
      <c r="G149" s="31"/>
      <c r="H149" s="31"/>
      <c r="I149" s="31"/>
      <c r="J149" s="31"/>
      <c r="K149" s="31"/>
      <c r="L149" s="34"/>
      <c r="M149" s="180"/>
      <c r="N149" s="57"/>
      <c r="O149" s="57"/>
      <c r="P149" s="57"/>
      <c r="Q149" s="57"/>
      <c r="R149" s="57"/>
      <c r="S149" s="57"/>
      <c r="T149" s="58"/>
      <c r="AT149" s="15" t="s">
        <v>216</v>
      </c>
      <c r="AU149" s="15" t="s">
        <v>89</v>
      </c>
    </row>
    <row r="150" spans="2:65" s="1" customFormat="1" ht="16.5" customHeight="1">
      <c r="B150" s="30"/>
      <c r="C150" s="184" t="s">
        <v>272</v>
      </c>
      <c r="D150" s="184" t="s">
        <v>367</v>
      </c>
      <c r="E150" s="185" t="s">
        <v>1507</v>
      </c>
      <c r="F150" s="186" t="s">
        <v>1508</v>
      </c>
      <c r="G150" s="187" t="s">
        <v>221</v>
      </c>
      <c r="H150" s="188">
        <v>1</v>
      </c>
      <c r="I150" s="189">
        <v>16.100000000000001</v>
      </c>
      <c r="J150" s="189">
        <f>ROUND(I150*H150,2)</f>
        <v>16.100000000000001</v>
      </c>
      <c r="K150" s="186" t="s">
        <v>35</v>
      </c>
      <c r="L150" s="190"/>
      <c r="M150" s="191" t="s">
        <v>35</v>
      </c>
      <c r="N150" s="192" t="s">
        <v>50</v>
      </c>
      <c r="O150" s="165">
        <v>0</v>
      </c>
      <c r="P150" s="165">
        <f>O150*H150</f>
        <v>0</v>
      </c>
      <c r="Q150" s="165">
        <v>6.9999999999999994E-5</v>
      </c>
      <c r="R150" s="165">
        <f>Q150*H150</f>
        <v>6.9999999999999994E-5</v>
      </c>
      <c r="S150" s="165">
        <v>0</v>
      </c>
      <c r="T150" s="166">
        <f>S150*H150</f>
        <v>0</v>
      </c>
      <c r="AR150" s="15" t="s">
        <v>815</v>
      </c>
      <c r="AT150" s="15" t="s">
        <v>367</v>
      </c>
      <c r="AU150" s="15" t="s">
        <v>89</v>
      </c>
      <c r="AY150" s="15" t="s">
        <v>142</v>
      </c>
      <c r="BE150" s="167">
        <f>IF(N150="základní",J150,0)</f>
        <v>16.100000000000001</v>
      </c>
      <c r="BF150" s="167">
        <f>IF(N150="snížená",J150,0)</f>
        <v>0</v>
      </c>
      <c r="BG150" s="167">
        <f>IF(N150="zákl. přenesená",J150,0)</f>
        <v>0</v>
      </c>
      <c r="BH150" s="167">
        <f>IF(N150="sníž. přenesená",J150,0)</f>
        <v>0</v>
      </c>
      <c r="BI150" s="167">
        <f>IF(N150="nulová",J150,0)</f>
        <v>0</v>
      </c>
      <c r="BJ150" s="15" t="s">
        <v>87</v>
      </c>
      <c r="BK150" s="167">
        <f>ROUND(I150*H150,2)</f>
        <v>16.100000000000001</v>
      </c>
      <c r="BL150" s="15" t="s">
        <v>815</v>
      </c>
      <c r="BM150" s="15" t="s">
        <v>1509</v>
      </c>
    </row>
    <row r="151" spans="2:65" s="1" customFormat="1" ht="19.5">
      <c r="B151" s="30"/>
      <c r="C151" s="31"/>
      <c r="D151" s="170" t="s">
        <v>216</v>
      </c>
      <c r="E151" s="31"/>
      <c r="F151" s="179" t="s">
        <v>1510</v>
      </c>
      <c r="G151" s="31"/>
      <c r="H151" s="31"/>
      <c r="I151" s="31"/>
      <c r="J151" s="31"/>
      <c r="K151" s="31"/>
      <c r="L151" s="34"/>
      <c r="M151" s="180"/>
      <c r="N151" s="57"/>
      <c r="O151" s="57"/>
      <c r="P151" s="57"/>
      <c r="Q151" s="57"/>
      <c r="R151" s="57"/>
      <c r="S151" s="57"/>
      <c r="T151" s="58"/>
      <c r="AT151" s="15" t="s">
        <v>216</v>
      </c>
      <c r="AU151" s="15" t="s">
        <v>89</v>
      </c>
    </row>
    <row r="152" spans="2:65" s="1" customFormat="1" ht="16.5" customHeight="1">
      <c r="B152" s="30"/>
      <c r="C152" s="184" t="s">
        <v>276</v>
      </c>
      <c r="D152" s="184" t="s">
        <v>367</v>
      </c>
      <c r="E152" s="185" t="s">
        <v>1511</v>
      </c>
      <c r="F152" s="186" t="s">
        <v>1512</v>
      </c>
      <c r="G152" s="187" t="s">
        <v>227</v>
      </c>
      <c r="H152" s="188">
        <v>30</v>
      </c>
      <c r="I152" s="189">
        <v>8.6999999999999993</v>
      </c>
      <c r="J152" s="189">
        <f>ROUND(I152*H152,2)</f>
        <v>261</v>
      </c>
      <c r="K152" s="186" t="s">
        <v>149</v>
      </c>
      <c r="L152" s="190"/>
      <c r="M152" s="191" t="s">
        <v>35</v>
      </c>
      <c r="N152" s="192" t="s">
        <v>50</v>
      </c>
      <c r="O152" s="165">
        <v>0</v>
      </c>
      <c r="P152" s="165">
        <f>O152*H152</f>
        <v>0</v>
      </c>
      <c r="Q152" s="165">
        <v>5.0000000000000002E-5</v>
      </c>
      <c r="R152" s="165">
        <f>Q152*H152</f>
        <v>1.5E-3</v>
      </c>
      <c r="S152" s="165">
        <v>0</v>
      </c>
      <c r="T152" s="166">
        <f>S152*H152</f>
        <v>0</v>
      </c>
      <c r="AR152" s="15" t="s">
        <v>815</v>
      </c>
      <c r="AT152" s="15" t="s">
        <v>367</v>
      </c>
      <c r="AU152" s="15" t="s">
        <v>89</v>
      </c>
      <c r="AY152" s="15" t="s">
        <v>142</v>
      </c>
      <c r="BE152" s="167">
        <f>IF(N152="základní",J152,0)</f>
        <v>261</v>
      </c>
      <c r="BF152" s="167">
        <f>IF(N152="snížená",J152,0)</f>
        <v>0</v>
      </c>
      <c r="BG152" s="167">
        <f>IF(N152="zákl. přenesená",J152,0)</f>
        <v>0</v>
      </c>
      <c r="BH152" s="167">
        <f>IF(N152="sníž. přenesená",J152,0)</f>
        <v>0</v>
      </c>
      <c r="BI152" s="167">
        <f>IF(N152="nulová",J152,0)</f>
        <v>0</v>
      </c>
      <c r="BJ152" s="15" t="s">
        <v>87</v>
      </c>
      <c r="BK152" s="167">
        <f>ROUND(I152*H152,2)</f>
        <v>261</v>
      </c>
      <c r="BL152" s="15" t="s">
        <v>815</v>
      </c>
      <c r="BM152" s="15" t="s">
        <v>1513</v>
      </c>
    </row>
    <row r="153" spans="2:65" s="1" customFormat="1" ht="19.5">
      <c r="B153" s="30"/>
      <c r="C153" s="31"/>
      <c r="D153" s="170" t="s">
        <v>216</v>
      </c>
      <c r="E153" s="31"/>
      <c r="F153" s="179" t="s">
        <v>1514</v>
      </c>
      <c r="G153" s="31"/>
      <c r="H153" s="31"/>
      <c r="I153" s="31"/>
      <c r="J153" s="31"/>
      <c r="K153" s="31"/>
      <c r="L153" s="34"/>
      <c r="M153" s="180"/>
      <c r="N153" s="57"/>
      <c r="O153" s="57"/>
      <c r="P153" s="57"/>
      <c r="Q153" s="57"/>
      <c r="R153" s="57"/>
      <c r="S153" s="57"/>
      <c r="T153" s="58"/>
      <c r="AT153" s="15" t="s">
        <v>216</v>
      </c>
      <c r="AU153" s="15" t="s">
        <v>89</v>
      </c>
    </row>
    <row r="154" spans="2:65" s="1" customFormat="1" ht="16.5" customHeight="1">
      <c r="B154" s="30"/>
      <c r="C154" s="184" t="s">
        <v>280</v>
      </c>
      <c r="D154" s="184" t="s">
        <v>367</v>
      </c>
      <c r="E154" s="185" t="s">
        <v>1515</v>
      </c>
      <c r="F154" s="186" t="s">
        <v>1516</v>
      </c>
      <c r="G154" s="187" t="s">
        <v>148</v>
      </c>
      <c r="H154" s="188">
        <v>4</v>
      </c>
      <c r="I154" s="189">
        <v>34.9</v>
      </c>
      <c r="J154" s="189">
        <f>ROUND(I154*H154,2)</f>
        <v>139.6</v>
      </c>
      <c r="K154" s="186" t="s">
        <v>149</v>
      </c>
      <c r="L154" s="190"/>
      <c r="M154" s="191" t="s">
        <v>35</v>
      </c>
      <c r="N154" s="192" t="s">
        <v>50</v>
      </c>
      <c r="O154" s="165">
        <v>0</v>
      </c>
      <c r="P154" s="165">
        <f>O154*H154</f>
        <v>0</v>
      </c>
      <c r="Q154" s="165">
        <v>3.0000000000000001E-5</v>
      </c>
      <c r="R154" s="165">
        <f>Q154*H154</f>
        <v>1.2E-4</v>
      </c>
      <c r="S154" s="165">
        <v>0</v>
      </c>
      <c r="T154" s="166">
        <f>S154*H154</f>
        <v>0</v>
      </c>
      <c r="AR154" s="15" t="s">
        <v>815</v>
      </c>
      <c r="AT154" s="15" t="s">
        <v>367</v>
      </c>
      <c r="AU154" s="15" t="s">
        <v>89</v>
      </c>
      <c r="AY154" s="15" t="s">
        <v>142</v>
      </c>
      <c r="BE154" s="167">
        <f>IF(N154="základní",J154,0)</f>
        <v>139.6</v>
      </c>
      <c r="BF154" s="167">
        <f>IF(N154="snížená",J154,0)</f>
        <v>0</v>
      </c>
      <c r="BG154" s="167">
        <f>IF(N154="zákl. přenesená",J154,0)</f>
        <v>0</v>
      </c>
      <c r="BH154" s="167">
        <f>IF(N154="sníž. přenesená",J154,0)</f>
        <v>0</v>
      </c>
      <c r="BI154" s="167">
        <f>IF(N154="nulová",J154,0)</f>
        <v>0</v>
      </c>
      <c r="BJ154" s="15" t="s">
        <v>87</v>
      </c>
      <c r="BK154" s="167">
        <f>ROUND(I154*H154,2)</f>
        <v>139.6</v>
      </c>
      <c r="BL154" s="15" t="s">
        <v>815</v>
      </c>
      <c r="BM154" s="15" t="s">
        <v>1517</v>
      </c>
    </row>
    <row r="155" spans="2:65" s="1" customFormat="1" ht="39">
      <c r="B155" s="30"/>
      <c r="C155" s="31"/>
      <c r="D155" s="170" t="s">
        <v>216</v>
      </c>
      <c r="E155" s="31"/>
      <c r="F155" s="179" t="s">
        <v>1518</v>
      </c>
      <c r="G155" s="31"/>
      <c r="H155" s="31"/>
      <c r="I155" s="31"/>
      <c r="J155" s="31"/>
      <c r="K155" s="31"/>
      <c r="L155" s="34"/>
      <c r="M155" s="180"/>
      <c r="N155" s="57"/>
      <c r="O155" s="57"/>
      <c r="P155" s="57"/>
      <c r="Q155" s="57"/>
      <c r="R155" s="57"/>
      <c r="S155" s="57"/>
      <c r="T155" s="58"/>
      <c r="AT155" s="15" t="s">
        <v>216</v>
      </c>
      <c r="AU155" s="15" t="s">
        <v>89</v>
      </c>
    </row>
    <row r="156" spans="2:65" s="1" customFormat="1" ht="22.5" customHeight="1">
      <c r="B156" s="30"/>
      <c r="C156" s="158" t="s">
        <v>286</v>
      </c>
      <c r="D156" s="158" t="s">
        <v>145</v>
      </c>
      <c r="E156" s="159" t="s">
        <v>1519</v>
      </c>
      <c r="F156" s="160" t="s">
        <v>1520</v>
      </c>
      <c r="G156" s="161" t="s">
        <v>227</v>
      </c>
      <c r="H156" s="162">
        <v>25</v>
      </c>
      <c r="I156" s="163">
        <v>67.599999999999994</v>
      </c>
      <c r="J156" s="163">
        <f t="shared" ref="J156:J161" si="0">ROUND(I156*H156,2)</f>
        <v>1690</v>
      </c>
      <c r="K156" s="160" t="s">
        <v>149</v>
      </c>
      <c r="L156" s="34"/>
      <c r="M156" s="56" t="s">
        <v>35</v>
      </c>
      <c r="N156" s="164" t="s">
        <v>50</v>
      </c>
      <c r="O156" s="165">
        <v>0.191</v>
      </c>
      <c r="P156" s="165">
        <f t="shared" ref="P156:P161" si="1">O156*H156</f>
        <v>4.7750000000000004</v>
      </c>
      <c r="Q156" s="165">
        <v>0</v>
      </c>
      <c r="R156" s="165">
        <f t="shared" ref="R156:R161" si="2">Q156*H156</f>
        <v>0</v>
      </c>
      <c r="S156" s="165">
        <v>0</v>
      </c>
      <c r="T156" s="166">
        <f t="shared" ref="T156:T161" si="3">S156*H156</f>
        <v>0</v>
      </c>
      <c r="AR156" s="15" t="s">
        <v>224</v>
      </c>
      <c r="AT156" s="15" t="s">
        <v>145</v>
      </c>
      <c r="AU156" s="15" t="s">
        <v>89</v>
      </c>
      <c r="AY156" s="15" t="s">
        <v>142</v>
      </c>
      <c r="BE156" s="167">
        <f t="shared" ref="BE156:BE161" si="4">IF(N156="základní",J156,0)</f>
        <v>1690</v>
      </c>
      <c r="BF156" s="167">
        <f t="shared" ref="BF156:BF161" si="5">IF(N156="snížená",J156,0)</f>
        <v>0</v>
      </c>
      <c r="BG156" s="167">
        <f t="shared" ref="BG156:BG161" si="6">IF(N156="zákl. přenesená",J156,0)</f>
        <v>0</v>
      </c>
      <c r="BH156" s="167">
        <f t="shared" ref="BH156:BH161" si="7">IF(N156="sníž. přenesená",J156,0)</f>
        <v>0</v>
      </c>
      <c r="BI156" s="167">
        <f t="shared" ref="BI156:BI161" si="8">IF(N156="nulová",J156,0)</f>
        <v>0</v>
      </c>
      <c r="BJ156" s="15" t="s">
        <v>87</v>
      </c>
      <c r="BK156" s="167">
        <f t="shared" ref="BK156:BK161" si="9">ROUND(I156*H156,2)</f>
        <v>1690</v>
      </c>
      <c r="BL156" s="15" t="s">
        <v>224</v>
      </c>
      <c r="BM156" s="15" t="s">
        <v>1521</v>
      </c>
    </row>
    <row r="157" spans="2:65" s="1" customFormat="1" ht="16.5" customHeight="1">
      <c r="B157" s="30"/>
      <c r="C157" s="184" t="s">
        <v>293</v>
      </c>
      <c r="D157" s="184" t="s">
        <v>367</v>
      </c>
      <c r="E157" s="185" t="s">
        <v>1522</v>
      </c>
      <c r="F157" s="186" t="s">
        <v>1523</v>
      </c>
      <c r="G157" s="187" t="s">
        <v>227</v>
      </c>
      <c r="H157" s="188">
        <v>25</v>
      </c>
      <c r="I157" s="189">
        <v>18.100000000000001</v>
      </c>
      <c r="J157" s="189">
        <f t="shared" si="0"/>
        <v>452.5</v>
      </c>
      <c r="K157" s="186" t="s">
        <v>149</v>
      </c>
      <c r="L157" s="190"/>
      <c r="M157" s="191" t="s">
        <v>35</v>
      </c>
      <c r="N157" s="192" t="s">
        <v>50</v>
      </c>
      <c r="O157" s="165">
        <v>0</v>
      </c>
      <c r="P157" s="165">
        <f t="shared" si="1"/>
        <v>0</v>
      </c>
      <c r="Q157" s="165">
        <v>1.2999999999999999E-4</v>
      </c>
      <c r="R157" s="165">
        <f t="shared" si="2"/>
        <v>3.2499999999999999E-3</v>
      </c>
      <c r="S157" s="165">
        <v>0</v>
      </c>
      <c r="T157" s="166">
        <f t="shared" si="3"/>
        <v>0</v>
      </c>
      <c r="AR157" s="15" t="s">
        <v>448</v>
      </c>
      <c r="AT157" s="15" t="s">
        <v>367</v>
      </c>
      <c r="AU157" s="15" t="s">
        <v>89</v>
      </c>
      <c r="AY157" s="15" t="s">
        <v>142</v>
      </c>
      <c r="BE157" s="167">
        <f t="shared" si="4"/>
        <v>452.5</v>
      </c>
      <c r="BF157" s="167">
        <f t="shared" si="5"/>
        <v>0</v>
      </c>
      <c r="BG157" s="167">
        <f t="shared" si="6"/>
        <v>0</v>
      </c>
      <c r="BH157" s="167">
        <f t="shared" si="7"/>
        <v>0</v>
      </c>
      <c r="BI157" s="167">
        <f t="shared" si="8"/>
        <v>0</v>
      </c>
      <c r="BJ157" s="15" t="s">
        <v>87</v>
      </c>
      <c r="BK157" s="167">
        <f t="shared" si="9"/>
        <v>452.5</v>
      </c>
      <c r="BL157" s="15" t="s">
        <v>224</v>
      </c>
      <c r="BM157" s="15" t="s">
        <v>1524</v>
      </c>
    </row>
    <row r="158" spans="2:65" s="1" customFormat="1" ht="22.5" customHeight="1">
      <c r="B158" s="30"/>
      <c r="C158" s="158" t="s">
        <v>442</v>
      </c>
      <c r="D158" s="158" t="s">
        <v>145</v>
      </c>
      <c r="E158" s="159" t="s">
        <v>1525</v>
      </c>
      <c r="F158" s="160" t="s">
        <v>1526</v>
      </c>
      <c r="G158" s="161" t="s">
        <v>148</v>
      </c>
      <c r="H158" s="162">
        <v>3</v>
      </c>
      <c r="I158" s="163">
        <v>239</v>
      </c>
      <c r="J158" s="163">
        <f t="shared" si="0"/>
        <v>717</v>
      </c>
      <c r="K158" s="160" t="s">
        <v>149</v>
      </c>
      <c r="L158" s="34"/>
      <c r="M158" s="56" t="s">
        <v>35</v>
      </c>
      <c r="N158" s="164" t="s">
        <v>50</v>
      </c>
      <c r="O158" s="165">
        <v>0.67500000000000004</v>
      </c>
      <c r="P158" s="165">
        <f t="shared" si="1"/>
        <v>2.0250000000000004</v>
      </c>
      <c r="Q158" s="165">
        <v>0</v>
      </c>
      <c r="R158" s="165">
        <f t="shared" si="2"/>
        <v>0</v>
      </c>
      <c r="S158" s="165">
        <v>0</v>
      </c>
      <c r="T158" s="166">
        <f t="shared" si="3"/>
        <v>0</v>
      </c>
      <c r="AR158" s="15" t="s">
        <v>224</v>
      </c>
      <c r="AT158" s="15" t="s">
        <v>145</v>
      </c>
      <c r="AU158" s="15" t="s">
        <v>89</v>
      </c>
      <c r="AY158" s="15" t="s">
        <v>142</v>
      </c>
      <c r="BE158" s="167">
        <f t="shared" si="4"/>
        <v>717</v>
      </c>
      <c r="BF158" s="167">
        <f t="shared" si="5"/>
        <v>0</v>
      </c>
      <c r="BG158" s="167">
        <f t="shared" si="6"/>
        <v>0</v>
      </c>
      <c r="BH158" s="167">
        <f t="shared" si="7"/>
        <v>0</v>
      </c>
      <c r="BI158" s="167">
        <f t="shared" si="8"/>
        <v>0</v>
      </c>
      <c r="BJ158" s="15" t="s">
        <v>87</v>
      </c>
      <c r="BK158" s="167">
        <f t="shared" si="9"/>
        <v>717</v>
      </c>
      <c r="BL158" s="15" t="s">
        <v>224</v>
      </c>
      <c r="BM158" s="15" t="s">
        <v>1527</v>
      </c>
    </row>
    <row r="159" spans="2:65" s="1" customFormat="1" ht="22.5" customHeight="1">
      <c r="B159" s="30"/>
      <c r="C159" s="184" t="s">
        <v>448</v>
      </c>
      <c r="D159" s="184" t="s">
        <v>367</v>
      </c>
      <c r="E159" s="185" t="s">
        <v>1528</v>
      </c>
      <c r="F159" s="186" t="s">
        <v>1529</v>
      </c>
      <c r="G159" s="187" t="s">
        <v>148</v>
      </c>
      <c r="H159" s="188">
        <v>3</v>
      </c>
      <c r="I159" s="189">
        <v>90</v>
      </c>
      <c r="J159" s="189">
        <f t="shared" si="0"/>
        <v>270</v>
      </c>
      <c r="K159" s="186" t="s">
        <v>35</v>
      </c>
      <c r="L159" s="190"/>
      <c r="M159" s="191" t="s">
        <v>35</v>
      </c>
      <c r="N159" s="192" t="s">
        <v>50</v>
      </c>
      <c r="O159" s="165">
        <v>0</v>
      </c>
      <c r="P159" s="165">
        <f t="shared" si="1"/>
        <v>0</v>
      </c>
      <c r="Q159" s="165">
        <v>3.8999999999999999E-4</v>
      </c>
      <c r="R159" s="165">
        <f t="shared" si="2"/>
        <v>1.17E-3</v>
      </c>
      <c r="S159" s="165">
        <v>0</v>
      </c>
      <c r="T159" s="166">
        <f t="shared" si="3"/>
        <v>0</v>
      </c>
      <c r="AR159" s="15" t="s">
        <v>448</v>
      </c>
      <c r="AT159" s="15" t="s">
        <v>367</v>
      </c>
      <c r="AU159" s="15" t="s">
        <v>89</v>
      </c>
      <c r="AY159" s="15" t="s">
        <v>142</v>
      </c>
      <c r="BE159" s="167">
        <f t="shared" si="4"/>
        <v>270</v>
      </c>
      <c r="BF159" s="167">
        <f t="shared" si="5"/>
        <v>0</v>
      </c>
      <c r="BG159" s="167">
        <f t="shared" si="6"/>
        <v>0</v>
      </c>
      <c r="BH159" s="167">
        <f t="shared" si="7"/>
        <v>0</v>
      </c>
      <c r="BI159" s="167">
        <f t="shared" si="8"/>
        <v>0</v>
      </c>
      <c r="BJ159" s="15" t="s">
        <v>87</v>
      </c>
      <c r="BK159" s="167">
        <f t="shared" si="9"/>
        <v>270</v>
      </c>
      <c r="BL159" s="15" t="s">
        <v>224</v>
      </c>
      <c r="BM159" s="15" t="s">
        <v>1530</v>
      </c>
    </row>
    <row r="160" spans="2:65" s="1" customFormat="1" ht="22.5" customHeight="1">
      <c r="B160" s="30"/>
      <c r="C160" s="158" t="s">
        <v>452</v>
      </c>
      <c r="D160" s="158" t="s">
        <v>145</v>
      </c>
      <c r="E160" s="159" t="s">
        <v>1531</v>
      </c>
      <c r="F160" s="160" t="s">
        <v>1532</v>
      </c>
      <c r="G160" s="161" t="s">
        <v>148</v>
      </c>
      <c r="H160" s="162">
        <v>2</v>
      </c>
      <c r="I160" s="163">
        <v>201</v>
      </c>
      <c r="J160" s="163">
        <f t="shared" si="0"/>
        <v>402</v>
      </c>
      <c r="K160" s="160" t="s">
        <v>149</v>
      </c>
      <c r="L160" s="34"/>
      <c r="M160" s="56" t="s">
        <v>35</v>
      </c>
      <c r="N160" s="164" t="s">
        <v>50</v>
      </c>
      <c r="O160" s="165">
        <v>0.56899999999999995</v>
      </c>
      <c r="P160" s="165">
        <f t="shared" si="1"/>
        <v>1.1379999999999999</v>
      </c>
      <c r="Q160" s="165">
        <v>0</v>
      </c>
      <c r="R160" s="165">
        <f t="shared" si="2"/>
        <v>0</v>
      </c>
      <c r="S160" s="165">
        <v>0</v>
      </c>
      <c r="T160" s="166">
        <f t="shared" si="3"/>
        <v>0</v>
      </c>
      <c r="AR160" s="15" t="s">
        <v>224</v>
      </c>
      <c r="AT160" s="15" t="s">
        <v>145</v>
      </c>
      <c r="AU160" s="15" t="s">
        <v>89</v>
      </c>
      <c r="AY160" s="15" t="s">
        <v>142</v>
      </c>
      <c r="BE160" s="167">
        <f t="shared" si="4"/>
        <v>402</v>
      </c>
      <c r="BF160" s="167">
        <f t="shared" si="5"/>
        <v>0</v>
      </c>
      <c r="BG160" s="167">
        <f t="shared" si="6"/>
        <v>0</v>
      </c>
      <c r="BH160" s="167">
        <f t="shared" si="7"/>
        <v>0</v>
      </c>
      <c r="BI160" s="167">
        <f t="shared" si="8"/>
        <v>0</v>
      </c>
      <c r="BJ160" s="15" t="s">
        <v>87</v>
      </c>
      <c r="BK160" s="167">
        <f t="shared" si="9"/>
        <v>402</v>
      </c>
      <c r="BL160" s="15" t="s">
        <v>224</v>
      </c>
      <c r="BM160" s="15" t="s">
        <v>1533</v>
      </c>
    </row>
    <row r="161" spans="2:65" s="1" customFormat="1" ht="16.5" customHeight="1">
      <c r="B161" s="30"/>
      <c r="C161" s="184" t="s">
        <v>456</v>
      </c>
      <c r="D161" s="184" t="s">
        <v>367</v>
      </c>
      <c r="E161" s="185" t="s">
        <v>1534</v>
      </c>
      <c r="F161" s="186" t="s">
        <v>1535</v>
      </c>
      <c r="G161" s="187" t="s">
        <v>148</v>
      </c>
      <c r="H161" s="188">
        <v>2</v>
      </c>
      <c r="I161" s="189">
        <v>97.6</v>
      </c>
      <c r="J161" s="189">
        <f t="shared" si="0"/>
        <v>195.2</v>
      </c>
      <c r="K161" s="186" t="s">
        <v>149</v>
      </c>
      <c r="L161" s="190"/>
      <c r="M161" s="191" t="s">
        <v>35</v>
      </c>
      <c r="N161" s="192" t="s">
        <v>50</v>
      </c>
      <c r="O161" s="165">
        <v>0</v>
      </c>
      <c r="P161" s="165">
        <f t="shared" si="1"/>
        <v>0</v>
      </c>
      <c r="Q161" s="165">
        <v>5.0000000000000002E-5</v>
      </c>
      <c r="R161" s="165">
        <f t="shared" si="2"/>
        <v>1E-4</v>
      </c>
      <c r="S161" s="165">
        <v>0</v>
      </c>
      <c r="T161" s="166">
        <f t="shared" si="3"/>
        <v>0</v>
      </c>
      <c r="AR161" s="15" t="s">
        <v>448</v>
      </c>
      <c r="AT161" s="15" t="s">
        <v>367</v>
      </c>
      <c r="AU161" s="15" t="s">
        <v>89</v>
      </c>
      <c r="AY161" s="15" t="s">
        <v>142</v>
      </c>
      <c r="BE161" s="167">
        <f t="shared" si="4"/>
        <v>195.2</v>
      </c>
      <c r="BF161" s="167">
        <f t="shared" si="5"/>
        <v>0</v>
      </c>
      <c r="BG161" s="167">
        <f t="shared" si="6"/>
        <v>0</v>
      </c>
      <c r="BH161" s="167">
        <f t="shared" si="7"/>
        <v>0</v>
      </c>
      <c r="BI161" s="167">
        <f t="shared" si="8"/>
        <v>0</v>
      </c>
      <c r="BJ161" s="15" t="s">
        <v>87</v>
      </c>
      <c r="BK161" s="167">
        <f t="shared" si="9"/>
        <v>195.2</v>
      </c>
      <c r="BL161" s="15" t="s">
        <v>224</v>
      </c>
      <c r="BM161" s="15" t="s">
        <v>1536</v>
      </c>
    </row>
    <row r="162" spans="2:65" s="1" customFormat="1" ht="58.5">
      <c r="B162" s="30"/>
      <c r="C162" s="31"/>
      <c r="D162" s="170" t="s">
        <v>216</v>
      </c>
      <c r="E162" s="31"/>
      <c r="F162" s="179" t="s">
        <v>1537</v>
      </c>
      <c r="G162" s="31"/>
      <c r="H162" s="31"/>
      <c r="I162" s="31"/>
      <c r="J162" s="31"/>
      <c r="K162" s="31"/>
      <c r="L162" s="34"/>
      <c r="M162" s="180"/>
      <c r="N162" s="57"/>
      <c r="O162" s="57"/>
      <c r="P162" s="57"/>
      <c r="Q162" s="57"/>
      <c r="R162" s="57"/>
      <c r="S162" s="57"/>
      <c r="T162" s="58"/>
      <c r="AT162" s="15" t="s">
        <v>216</v>
      </c>
      <c r="AU162" s="15" t="s">
        <v>89</v>
      </c>
    </row>
    <row r="163" spans="2:65" s="1" customFormat="1" ht="16.5" customHeight="1">
      <c r="B163" s="30"/>
      <c r="C163" s="158" t="s">
        <v>460</v>
      </c>
      <c r="D163" s="158" t="s">
        <v>145</v>
      </c>
      <c r="E163" s="159" t="s">
        <v>1538</v>
      </c>
      <c r="F163" s="160" t="s">
        <v>1539</v>
      </c>
      <c r="G163" s="161" t="s">
        <v>148</v>
      </c>
      <c r="H163" s="162">
        <v>2</v>
      </c>
      <c r="I163" s="163">
        <v>134</v>
      </c>
      <c r="J163" s="163">
        <f t="shared" ref="J163:J170" si="10">ROUND(I163*H163,2)</f>
        <v>268</v>
      </c>
      <c r="K163" s="160" t="s">
        <v>149</v>
      </c>
      <c r="L163" s="34"/>
      <c r="M163" s="56" t="s">
        <v>35</v>
      </c>
      <c r="N163" s="164" t="s">
        <v>50</v>
      </c>
      <c r="O163" s="165">
        <v>0.38</v>
      </c>
      <c r="P163" s="165">
        <f t="shared" ref="P163:P170" si="11">O163*H163</f>
        <v>0.76</v>
      </c>
      <c r="Q163" s="165">
        <v>0</v>
      </c>
      <c r="R163" s="165">
        <f t="shared" ref="R163:R170" si="12">Q163*H163</f>
        <v>0</v>
      </c>
      <c r="S163" s="165">
        <v>0</v>
      </c>
      <c r="T163" s="166">
        <f t="shared" ref="T163:T170" si="13">S163*H163</f>
        <v>0</v>
      </c>
      <c r="AR163" s="15" t="s">
        <v>224</v>
      </c>
      <c r="AT163" s="15" t="s">
        <v>145</v>
      </c>
      <c r="AU163" s="15" t="s">
        <v>89</v>
      </c>
      <c r="AY163" s="15" t="s">
        <v>142</v>
      </c>
      <c r="BE163" s="167">
        <f t="shared" ref="BE163:BE170" si="14">IF(N163="základní",J163,0)</f>
        <v>268</v>
      </c>
      <c r="BF163" s="167">
        <f t="shared" ref="BF163:BF170" si="15">IF(N163="snížená",J163,0)</f>
        <v>0</v>
      </c>
      <c r="BG163" s="167">
        <f t="shared" ref="BG163:BG170" si="16">IF(N163="zákl. přenesená",J163,0)</f>
        <v>0</v>
      </c>
      <c r="BH163" s="167">
        <f t="shared" ref="BH163:BH170" si="17">IF(N163="sníž. přenesená",J163,0)</f>
        <v>0</v>
      </c>
      <c r="BI163" s="167">
        <f t="shared" ref="BI163:BI170" si="18">IF(N163="nulová",J163,0)</f>
        <v>0</v>
      </c>
      <c r="BJ163" s="15" t="s">
        <v>87</v>
      </c>
      <c r="BK163" s="167">
        <f t="shared" ref="BK163:BK170" si="19">ROUND(I163*H163,2)</f>
        <v>268</v>
      </c>
      <c r="BL163" s="15" t="s">
        <v>224</v>
      </c>
      <c r="BM163" s="15" t="s">
        <v>1540</v>
      </c>
    </row>
    <row r="164" spans="2:65" s="1" customFormat="1" ht="16.5" customHeight="1">
      <c r="B164" s="30"/>
      <c r="C164" s="184" t="s">
        <v>465</v>
      </c>
      <c r="D164" s="184" t="s">
        <v>367</v>
      </c>
      <c r="E164" s="185" t="s">
        <v>1541</v>
      </c>
      <c r="F164" s="186" t="s">
        <v>1542</v>
      </c>
      <c r="G164" s="187" t="s">
        <v>148</v>
      </c>
      <c r="H164" s="188">
        <v>2</v>
      </c>
      <c r="I164" s="189">
        <v>1500</v>
      </c>
      <c r="J164" s="189">
        <f t="shared" si="10"/>
        <v>3000</v>
      </c>
      <c r="K164" s="186" t="s">
        <v>35</v>
      </c>
      <c r="L164" s="190"/>
      <c r="M164" s="191" t="s">
        <v>35</v>
      </c>
      <c r="N164" s="192" t="s">
        <v>50</v>
      </c>
      <c r="O164" s="165">
        <v>0</v>
      </c>
      <c r="P164" s="165">
        <f t="shared" si="11"/>
        <v>0</v>
      </c>
      <c r="Q164" s="165">
        <v>1.7000000000000001E-4</v>
      </c>
      <c r="R164" s="165">
        <f t="shared" si="12"/>
        <v>3.4000000000000002E-4</v>
      </c>
      <c r="S164" s="165">
        <v>0</v>
      </c>
      <c r="T164" s="166">
        <f t="shared" si="13"/>
        <v>0</v>
      </c>
      <c r="AR164" s="15" t="s">
        <v>448</v>
      </c>
      <c r="AT164" s="15" t="s">
        <v>367</v>
      </c>
      <c r="AU164" s="15" t="s">
        <v>89</v>
      </c>
      <c r="AY164" s="15" t="s">
        <v>142</v>
      </c>
      <c r="BE164" s="167">
        <f t="shared" si="14"/>
        <v>3000</v>
      </c>
      <c r="BF164" s="167">
        <f t="shared" si="15"/>
        <v>0</v>
      </c>
      <c r="BG164" s="167">
        <f t="shared" si="16"/>
        <v>0</v>
      </c>
      <c r="BH164" s="167">
        <f t="shared" si="17"/>
        <v>0</v>
      </c>
      <c r="BI164" s="167">
        <f t="shared" si="18"/>
        <v>0</v>
      </c>
      <c r="BJ164" s="15" t="s">
        <v>87</v>
      </c>
      <c r="BK164" s="167">
        <f t="shared" si="19"/>
        <v>3000</v>
      </c>
      <c r="BL164" s="15" t="s">
        <v>224</v>
      </c>
      <c r="BM164" s="15" t="s">
        <v>1543</v>
      </c>
    </row>
    <row r="165" spans="2:65" s="1" customFormat="1" ht="16.5" customHeight="1">
      <c r="B165" s="30"/>
      <c r="C165" s="158" t="s">
        <v>469</v>
      </c>
      <c r="D165" s="158" t="s">
        <v>145</v>
      </c>
      <c r="E165" s="159" t="s">
        <v>1544</v>
      </c>
      <c r="F165" s="160" t="s">
        <v>1545</v>
      </c>
      <c r="G165" s="161" t="s">
        <v>148</v>
      </c>
      <c r="H165" s="162">
        <v>5</v>
      </c>
      <c r="I165" s="163">
        <v>136</v>
      </c>
      <c r="J165" s="163">
        <f t="shared" si="10"/>
        <v>680</v>
      </c>
      <c r="K165" s="160" t="s">
        <v>149</v>
      </c>
      <c r="L165" s="34"/>
      <c r="M165" s="56" t="s">
        <v>35</v>
      </c>
      <c r="N165" s="164" t="s">
        <v>50</v>
      </c>
      <c r="O165" s="165">
        <v>0.38400000000000001</v>
      </c>
      <c r="P165" s="165">
        <f t="shared" si="11"/>
        <v>1.92</v>
      </c>
      <c r="Q165" s="165">
        <v>0</v>
      </c>
      <c r="R165" s="165">
        <f t="shared" si="12"/>
        <v>0</v>
      </c>
      <c r="S165" s="165">
        <v>0</v>
      </c>
      <c r="T165" s="166">
        <f t="shared" si="13"/>
        <v>0</v>
      </c>
      <c r="AR165" s="15" t="s">
        <v>224</v>
      </c>
      <c r="AT165" s="15" t="s">
        <v>145</v>
      </c>
      <c r="AU165" s="15" t="s">
        <v>89</v>
      </c>
      <c r="AY165" s="15" t="s">
        <v>142</v>
      </c>
      <c r="BE165" s="167">
        <f t="shared" si="14"/>
        <v>680</v>
      </c>
      <c r="BF165" s="167">
        <f t="shared" si="15"/>
        <v>0</v>
      </c>
      <c r="BG165" s="167">
        <f t="shared" si="16"/>
        <v>0</v>
      </c>
      <c r="BH165" s="167">
        <f t="shared" si="17"/>
        <v>0</v>
      </c>
      <c r="BI165" s="167">
        <f t="shared" si="18"/>
        <v>0</v>
      </c>
      <c r="BJ165" s="15" t="s">
        <v>87</v>
      </c>
      <c r="BK165" s="167">
        <f t="shared" si="19"/>
        <v>680</v>
      </c>
      <c r="BL165" s="15" t="s">
        <v>224</v>
      </c>
      <c r="BM165" s="15" t="s">
        <v>1546</v>
      </c>
    </row>
    <row r="166" spans="2:65" s="1" customFormat="1" ht="16.5" customHeight="1">
      <c r="B166" s="30"/>
      <c r="C166" s="184" t="s">
        <v>474</v>
      </c>
      <c r="D166" s="184" t="s">
        <v>367</v>
      </c>
      <c r="E166" s="185" t="s">
        <v>1547</v>
      </c>
      <c r="F166" s="186" t="s">
        <v>1548</v>
      </c>
      <c r="G166" s="187" t="s">
        <v>148</v>
      </c>
      <c r="H166" s="188">
        <v>5</v>
      </c>
      <c r="I166" s="189">
        <v>164</v>
      </c>
      <c r="J166" s="189">
        <f t="shared" si="10"/>
        <v>820</v>
      </c>
      <c r="K166" s="186" t="s">
        <v>149</v>
      </c>
      <c r="L166" s="190"/>
      <c r="M166" s="191" t="s">
        <v>35</v>
      </c>
      <c r="N166" s="192" t="s">
        <v>50</v>
      </c>
      <c r="O166" s="165">
        <v>0</v>
      </c>
      <c r="P166" s="165">
        <f t="shared" si="11"/>
        <v>0</v>
      </c>
      <c r="Q166" s="165">
        <v>4.0000000000000002E-4</v>
      </c>
      <c r="R166" s="165">
        <f t="shared" si="12"/>
        <v>2E-3</v>
      </c>
      <c r="S166" s="165">
        <v>0</v>
      </c>
      <c r="T166" s="166">
        <f t="shared" si="13"/>
        <v>0</v>
      </c>
      <c r="AR166" s="15" t="s">
        <v>448</v>
      </c>
      <c r="AT166" s="15" t="s">
        <v>367</v>
      </c>
      <c r="AU166" s="15" t="s">
        <v>89</v>
      </c>
      <c r="AY166" s="15" t="s">
        <v>142</v>
      </c>
      <c r="BE166" s="167">
        <f t="shared" si="14"/>
        <v>820</v>
      </c>
      <c r="BF166" s="167">
        <f t="shared" si="15"/>
        <v>0</v>
      </c>
      <c r="BG166" s="167">
        <f t="shared" si="16"/>
        <v>0</v>
      </c>
      <c r="BH166" s="167">
        <f t="shared" si="17"/>
        <v>0</v>
      </c>
      <c r="BI166" s="167">
        <f t="shared" si="18"/>
        <v>0</v>
      </c>
      <c r="BJ166" s="15" t="s">
        <v>87</v>
      </c>
      <c r="BK166" s="167">
        <f t="shared" si="19"/>
        <v>820</v>
      </c>
      <c r="BL166" s="15" t="s">
        <v>224</v>
      </c>
      <c r="BM166" s="15" t="s">
        <v>1549</v>
      </c>
    </row>
    <row r="167" spans="2:65" s="1" customFormat="1" ht="16.5" customHeight="1">
      <c r="B167" s="30"/>
      <c r="C167" s="158" t="s">
        <v>479</v>
      </c>
      <c r="D167" s="158" t="s">
        <v>145</v>
      </c>
      <c r="E167" s="159" t="s">
        <v>1550</v>
      </c>
      <c r="F167" s="160" t="s">
        <v>1551</v>
      </c>
      <c r="G167" s="161" t="s">
        <v>148</v>
      </c>
      <c r="H167" s="162">
        <v>2</v>
      </c>
      <c r="I167" s="163">
        <v>172</v>
      </c>
      <c r="J167" s="163">
        <f t="shared" si="10"/>
        <v>344</v>
      </c>
      <c r="K167" s="160" t="s">
        <v>149</v>
      </c>
      <c r="L167" s="34"/>
      <c r="M167" s="56" t="s">
        <v>35</v>
      </c>
      <c r="N167" s="164" t="s">
        <v>50</v>
      </c>
      <c r="O167" s="165">
        <v>0.48499999999999999</v>
      </c>
      <c r="P167" s="165">
        <f t="shared" si="11"/>
        <v>0.97</v>
      </c>
      <c r="Q167" s="165">
        <v>0</v>
      </c>
      <c r="R167" s="165">
        <f t="shared" si="12"/>
        <v>0</v>
      </c>
      <c r="S167" s="165">
        <v>0</v>
      </c>
      <c r="T167" s="166">
        <f t="shared" si="13"/>
        <v>0</v>
      </c>
      <c r="AR167" s="15" t="s">
        <v>224</v>
      </c>
      <c r="AT167" s="15" t="s">
        <v>145</v>
      </c>
      <c r="AU167" s="15" t="s">
        <v>89</v>
      </c>
      <c r="AY167" s="15" t="s">
        <v>142</v>
      </c>
      <c r="BE167" s="167">
        <f t="shared" si="14"/>
        <v>344</v>
      </c>
      <c r="BF167" s="167">
        <f t="shared" si="15"/>
        <v>0</v>
      </c>
      <c r="BG167" s="167">
        <f t="shared" si="16"/>
        <v>0</v>
      </c>
      <c r="BH167" s="167">
        <f t="shared" si="17"/>
        <v>0</v>
      </c>
      <c r="BI167" s="167">
        <f t="shared" si="18"/>
        <v>0</v>
      </c>
      <c r="BJ167" s="15" t="s">
        <v>87</v>
      </c>
      <c r="BK167" s="167">
        <f t="shared" si="19"/>
        <v>344</v>
      </c>
      <c r="BL167" s="15" t="s">
        <v>224</v>
      </c>
      <c r="BM167" s="15" t="s">
        <v>1552</v>
      </c>
    </row>
    <row r="168" spans="2:65" s="1" customFormat="1" ht="16.5" customHeight="1">
      <c r="B168" s="30"/>
      <c r="C168" s="184" t="s">
        <v>486</v>
      </c>
      <c r="D168" s="184" t="s">
        <v>367</v>
      </c>
      <c r="E168" s="185" t="s">
        <v>1553</v>
      </c>
      <c r="F168" s="186" t="s">
        <v>1554</v>
      </c>
      <c r="G168" s="187" t="s">
        <v>148</v>
      </c>
      <c r="H168" s="188">
        <v>2</v>
      </c>
      <c r="I168" s="189">
        <v>914</v>
      </c>
      <c r="J168" s="189">
        <f t="shared" si="10"/>
        <v>1828</v>
      </c>
      <c r="K168" s="186" t="s">
        <v>149</v>
      </c>
      <c r="L168" s="190"/>
      <c r="M168" s="191" t="s">
        <v>35</v>
      </c>
      <c r="N168" s="192" t="s">
        <v>50</v>
      </c>
      <c r="O168" s="165">
        <v>0</v>
      </c>
      <c r="P168" s="165">
        <f t="shared" si="11"/>
        <v>0</v>
      </c>
      <c r="Q168" s="165">
        <v>4.6999999999999999E-4</v>
      </c>
      <c r="R168" s="165">
        <f t="shared" si="12"/>
        <v>9.3999999999999997E-4</v>
      </c>
      <c r="S168" s="165">
        <v>0</v>
      </c>
      <c r="T168" s="166">
        <f t="shared" si="13"/>
        <v>0</v>
      </c>
      <c r="AR168" s="15" t="s">
        <v>448</v>
      </c>
      <c r="AT168" s="15" t="s">
        <v>367</v>
      </c>
      <c r="AU168" s="15" t="s">
        <v>89</v>
      </c>
      <c r="AY168" s="15" t="s">
        <v>142</v>
      </c>
      <c r="BE168" s="167">
        <f t="shared" si="14"/>
        <v>1828</v>
      </c>
      <c r="BF168" s="167">
        <f t="shared" si="15"/>
        <v>0</v>
      </c>
      <c r="BG168" s="167">
        <f t="shared" si="16"/>
        <v>0</v>
      </c>
      <c r="BH168" s="167">
        <f t="shared" si="17"/>
        <v>0</v>
      </c>
      <c r="BI168" s="167">
        <f t="shared" si="18"/>
        <v>0</v>
      </c>
      <c r="BJ168" s="15" t="s">
        <v>87</v>
      </c>
      <c r="BK168" s="167">
        <f t="shared" si="19"/>
        <v>1828</v>
      </c>
      <c r="BL168" s="15" t="s">
        <v>224</v>
      </c>
      <c r="BM168" s="15" t="s">
        <v>1555</v>
      </c>
    </row>
    <row r="169" spans="2:65" s="1" customFormat="1" ht="16.5" customHeight="1">
      <c r="B169" s="30"/>
      <c r="C169" s="158" t="s">
        <v>491</v>
      </c>
      <c r="D169" s="158" t="s">
        <v>145</v>
      </c>
      <c r="E169" s="159" t="s">
        <v>1556</v>
      </c>
      <c r="F169" s="160" t="s">
        <v>1557</v>
      </c>
      <c r="G169" s="161" t="s">
        <v>148</v>
      </c>
      <c r="H169" s="162">
        <v>2</v>
      </c>
      <c r="I169" s="163">
        <v>254</v>
      </c>
      <c r="J169" s="163">
        <f t="shared" si="10"/>
        <v>508</v>
      </c>
      <c r="K169" s="160" t="s">
        <v>149</v>
      </c>
      <c r="L169" s="34"/>
      <c r="M169" s="56" t="s">
        <v>35</v>
      </c>
      <c r="N169" s="164" t="s">
        <v>50</v>
      </c>
      <c r="O169" s="165">
        <v>0.71699999999999997</v>
      </c>
      <c r="P169" s="165">
        <f t="shared" si="11"/>
        <v>1.4339999999999999</v>
      </c>
      <c r="Q169" s="165">
        <v>0</v>
      </c>
      <c r="R169" s="165">
        <f t="shared" si="12"/>
        <v>0</v>
      </c>
      <c r="S169" s="165">
        <v>0</v>
      </c>
      <c r="T169" s="166">
        <f t="shared" si="13"/>
        <v>0</v>
      </c>
      <c r="AR169" s="15" t="s">
        <v>224</v>
      </c>
      <c r="AT169" s="15" t="s">
        <v>145</v>
      </c>
      <c r="AU169" s="15" t="s">
        <v>89</v>
      </c>
      <c r="AY169" s="15" t="s">
        <v>142</v>
      </c>
      <c r="BE169" s="167">
        <f t="shared" si="14"/>
        <v>508</v>
      </c>
      <c r="BF169" s="167">
        <f t="shared" si="15"/>
        <v>0</v>
      </c>
      <c r="BG169" s="167">
        <f t="shared" si="16"/>
        <v>0</v>
      </c>
      <c r="BH169" s="167">
        <f t="shared" si="17"/>
        <v>0</v>
      </c>
      <c r="BI169" s="167">
        <f t="shared" si="18"/>
        <v>0</v>
      </c>
      <c r="BJ169" s="15" t="s">
        <v>87</v>
      </c>
      <c r="BK169" s="167">
        <f t="shared" si="19"/>
        <v>508</v>
      </c>
      <c r="BL169" s="15" t="s">
        <v>224</v>
      </c>
      <c r="BM169" s="15" t="s">
        <v>1558</v>
      </c>
    </row>
    <row r="170" spans="2:65" s="1" customFormat="1" ht="16.5" customHeight="1">
      <c r="B170" s="30"/>
      <c r="C170" s="184" t="s">
        <v>495</v>
      </c>
      <c r="D170" s="184" t="s">
        <v>367</v>
      </c>
      <c r="E170" s="185" t="s">
        <v>1559</v>
      </c>
      <c r="F170" s="186" t="s">
        <v>1560</v>
      </c>
      <c r="G170" s="187" t="s">
        <v>148</v>
      </c>
      <c r="H170" s="188">
        <v>2</v>
      </c>
      <c r="I170" s="189">
        <v>499</v>
      </c>
      <c r="J170" s="189">
        <f t="shared" si="10"/>
        <v>998</v>
      </c>
      <c r="K170" s="186" t="s">
        <v>149</v>
      </c>
      <c r="L170" s="190"/>
      <c r="M170" s="191" t="s">
        <v>35</v>
      </c>
      <c r="N170" s="192" t="s">
        <v>50</v>
      </c>
      <c r="O170" s="165">
        <v>0</v>
      </c>
      <c r="P170" s="165">
        <f t="shared" si="11"/>
        <v>0</v>
      </c>
      <c r="Q170" s="165">
        <v>4.0000000000000002E-4</v>
      </c>
      <c r="R170" s="165">
        <f t="shared" si="12"/>
        <v>8.0000000000000004E-4</v>
      </c>
      <c r="S170" s="165">
        <v>0</v>
      </c>
      <c r="T170" s="166">
        <f t="shared" si="13"/>
        <v>0</v>
      </c>
      <c r="AR170" s="15" t="s">
        <v>448</v>
      </c>
      <c r="AT170" s="15" t="s">
        <v>367</v>
      </c>
      <c r="AU170" s="15" t="s">
        <v>89</v>
      </c>
      <c r="AY170" s="15" t="s">
        <v>142</v>
      </c>
      <c r="BE170" s="167">
        <f t="shared" si="14"/>
        <v>998</v>
      </c>
      <c r="BF170" s="167">
        <f t="shared" si="15"/>
        <v>0</v>
      </c>
      <c r="BG170" s="167">
        <f t="shared" si="16"/>
        <v>0</v>
      </c>
      <c r="BH170" s="167">
        <f t="shared" si="17"/>
        <v>0</v>
      </c>
      <c r="BI170" s="167">
        <f t="shared" si="18"/>
        <v>0</v>
      </c>
      <c r="BJ170" s="15" t="s">
        <v>87</v>
      </c>
      <c r="BK170" s="167">
        <f t="shared" si="19"/>
        <v>998</v>
      </c>
      <c r="BL170" s="15" t="s">
        <v>224</v>
      </c>
      <c r="BM170" s="15" t="s">
        <v>1561</v>
      </c>
    </row>
    <row r="171" spans="2:65" s="1" customFormat="1" ht="39">
      <c r="B171" s="30"/>
      <c r="C171" s="31"/>
      <c r="D171" s="170" t="s">
        <v>216</v>
      </c>
      <c r="E171" s="31"/>
      <c r="F171" s="179" t="s">
        <v>1562</v>
      </c>
      <c r="G171" s="31"/>
      <c r="H171" s="31"/>
      <c r="I171" s="31"/>
      <c r="J171" s="31"/>
      <c r="K171" s="31"/>
      <c r="L171" s="34"/>
      <c r="M171" s="180"/>
      <c r="N171" s="57"/>
      <c r="O171" s="57"/>
      <c r="P171" s="57"/>
      <c r="Q171" s="57"/>
      <c r="R171" s="57"/>
      <c r="S171" s="57"/>
      <c r="T171" s="58"/>
      <c r="AT171" s="15" t="s">
        <v>216</v>
      </c>
      <c r="AU171" s="15" t="s">
        <v>89</v>
      </c>
    </row>
    <row r="172" spans="2:65" s="1" customFormat="1" ht="16.5" customHeight="1">
      <c r="B172" s="30"/>
      <c r="C172" s="158" t="s">
        <v>499</v>
      </c>
      <c r="D172" s="158" t="s">
        <v>145</v>
      </c>
      <c r="E172" s="159" t="s">
        <v>1563</v>
      </c>
      <c r="F172" s="160" t="s">
        <v>1564</v>
      </c>
      <c r="G172" s="161" t="s">
        <v>148</v>
      </c>
      <c r="H172" s="162">
        <v>2</v>
      </c>
      <c r="I172" s="163">
        <v>235</v>
      </c>
      <c r="J172" s="163">
        <f>ROUND(I172*H172,2)</f>
        <v>470</v>
      </c>
      <c r="K172" s="160" t="s">
        <v>149</v>
      </c>
      <c r="L172" s="34"/>
      <c r="M172" s="56" t="s">
        <v>35</v>
      </c>
      <c r="N172" s="164" t="s">
        <v>50</v>
      </c>
      <c r="O172" s="165">
        <v>0.66300000000000003</v>
      </c>
      <c r="P172" s="165">
        <f>O172*H172</f>
        <v>1.3260000000000001</v>
      </c>
      <c r="Q172" s="165">
        <v>0</v>
      </c>
      <c r="R172" s="165">
        <f>Q172*H172</f>
        <v>0</v>
      </c>
      <c r="S172" s="165">
        <v>0</v>
      </c>
      <c r="T172" s="166">
        <f>S172*H172</f>
        <v>0</v>
      </c>
      <c r="AR172" s="15" t="s">
        <v>224</v>
      </c>
      <c r="AT172" s="15" t="s">
        <v>145</v>
      </c>
      <c r="AU172" s="15" t="s">
        <v>89</v>
      </c>
      <c r="AY172" s="15" t="s">
        <v>142</v>
      </c>
      <c r="BE172" s="167">
        <f>IF(N172="základní",J172,0)</f>
        <v>470</v>
      </c>
      <c r="BF172" s="167">
        <f>IF(N172="snížená",J172,0)</f>
        <v>0</v>
      </c>
      <c r="BG172" s="167">
        <f>IF(N172="zákl. přenesená",J172,0)</f>
        <v>0</v>
      </c>
      <c r="BH172" s="167">
        <f>IF(N172="sníž. přenesená",J172,0)</f>
        <v>0</v>
      </c>
      <c r="BI172" s="167">
        <f>IF(N172="nulová",J172,0)</f>
        <v>0</v>
      </c>
      <c r="BJ172" s="15" t="s">
        <v>87</v>
      </c>
      <c r="BK172" s="167">
        <f>ROUND(I172*H172,2)</f>
        <v>470</v>
      </c>
      <c r="BL172" s="15" t="s">
        <v>224</v>
      </c>
      <c r="BM172" s="15" t="s">
        <v>1565</v>
      </c>
    </row>
    <row r="173" spans="2:65" s="1" customFormat="1" ht="16.5" customHeight="1">
      <c r="B173" s="30"/>
      <c r="C173" s="184" t="s">
        <v>503</v>
      </c>
      <c r="D173" s="184" t="s">
        <v>367</v>
      </c>
      <c r="E173" s="185" t="s">
        <v>1566</v>
      </c>
      <c r="F173" s="186" t="s">
        <v>1554</v>
      </c>
      <c r="G173" s="187" t="s">
        <v>148</v>
      </c>
      <c r="H173" s="188">
        <v>2</v>
      </c>
      <c r="I173" s="189">
        <v>914</v>
      </c>
      <c r="J173" s="189">
        <f>ROUND(I173*H173,2)</f>
        <v>1828</v>
      </c>
      <c r="K173" s="186" t="s">
        <v>149</v>
      </c>
      <c r="L173" s="190"/>
      <c r="M173" s="191" t="s">
        <v>35</v>
      </c>
      <c r="N173" s="192" t="s">
        <v>50</v>
      </c>
      <c r="O173" s="165">
        <v>0</v>
      </c>
      <c r="P173" s="165">
        <f>O173*H173</f>
        <v>0</v>
      </c>
      <c r="Q173" s="165">
        <v>4.6999999999999999E-4</v>
      </c>
      <c r="R173" s="165">
        <f>Q173*H173</f>
        <v>9.3999999999999997E-4</v>
      </c>
      <c r="S173" s="165">
        <v>0</v>
      </c>
      <c r="T173" s="166">
        <f>S173*H173</f>
        <v>0</v>
      </c>
      <c r="AR173" s="15" t="s">
        <v>448</v>
      </c>
      <c r="AT173" s="15" t="s">
        <v>367</v>
      </c>
      <c r="AU173" s="15" t="s">
        <v>89</v>
      </c>
      <c r="AY173" s="15" t="s">
        <v>142</v>
      </c>
      <c r="BE173" s="167">
        <f>IF(N173="základní",J173,0)</f>
        <v>1828</v>
      </c>
      <c r="BF173" s="167">
        <f>IF(N173="snížená",J173,0)</f>
        <v>0</v>
      </c>
      <c r="BG173" s="167">
        <f>IF(N173="zákl. přenesená",J173,0)</f>
        <v>0</v>
      </c>
      <c r="BH173" s="167">
        <f>IF(N173="sníž. přenesená",J173,0)</f>
        <v>0</v>
      </c>
      <c r="BI173" s="167">
        <f>IF(N173="nulová",J173,0)</f>
        <v>0</v>
      </c>
      <c r="BJ173" s="15" t="s">
        <v>87</v>
      </c>
      <c r="BK173" s="167">
        <f>ROUND(I173*H173,2)</f>
        <v>1828</v>
      </c>
      <c r="BL173" s="15" t="s">
        <v>224</v>
      </c>
      <c r="BM173" s="15" t="s">
        <v>1567</v>
      </c>
    </row>
    <row r="174" spans="2:65" s="1" customFormat="1" ht="16.5" customHeight="1">
      <c r="B174" s="30"/>
      <c r="C174" s="158" t="s">
        <v>507</v>
      </c>
      <c r="D174" s="158" t="s">
        <v>145</v>
      </c>
      <c r="E174" s="159" t="s">
        <v>1568</v>
      </c>
      <c r="F174" s="160" t="s">
        <v>1569</v>
      </c>
      <c r="G174" s="161" t="s">
        <v>148</v>
      </c>
      <c r="H174" s="162">
        <v>2</v>
      </c>
      <c r="I174" s="163">
        <v>186</v>
      </c>
      <c r="J174" s="163">
        <f>ROUND(I174*H174,2)</f>
        <v>372</v>
      </c>
      <c r="K174" s="160" t="s">
        <v>149</v>
      </c>
      <c r="L174" s="34"/>
      <c r="M174" s="56" t="s">
        <v>35</v>
      </c>
      <c r="N174" s="164" t="s">
        <v>50</v>
      </c>
      <c r="O174" s="165">
        <v>0.52700000000000002</v>
      </c>
      <c r="P174" s="165">
        <f>O174*H174</f>
        <v>1.054</v>
      </c>
      <c r="Q174" s="165">
        <v>0</v>
      </c>
      <c r="R174" s="165">
        <f>Q174*H174</f>
        <v>0</v>
      </c>
      <c r="S174" s="165">
        <v>0</v>
      </c>
      <c r="T174" s="166">
        <f>S174*H174</f>
        <v>0</v>
      </c>
      <c r="AR174" s="15" t="s">
        <v>224</v>
      </c>
      <c r="AT174" s="15" t="s">
        <v>145</v>
      </c>
      <c r="AU174" s="15" t="s">
        <v>89</v>
      </c>
      <c r="AY174" s="15" t="s">
        <v>142</v>
      </c>
      <c r="BE174" s="167">
        <f>IF(N174="základní",J174,0)</f>
        <v>372</v>
      </c>
      <c r="BF174" s="167">
        <f>IF(N174="snížená",J174,0)</f>
        <v>0</v>
      </c>
      <c r="BG174" s="167">
        <f>IF(N174="zákl. přenesená",J174,0)</f>
        <v>0</v>
      </c>
      <c r="BH174" s="167">
        <f>IF(N174="sníž. přenesená",J174,0)</f>
        <v>0</v>
      </c>
      <c r="BI174" s="167">
        <f>IF(N174="nulová",J174,0)</f>
        <v>0</v>
      </c>
      <c r="BJ174" s="15" t="s">
        <v>87</v>
      </c>
      <c r="BK174" s="167">
        <f>ROUND(I174*H174,2)</f>
        <v>372</v>
      </c>
      <c r="BL174" s="15" t="s">
        <v>224</v>
      </c>
      <c r="BM174" s="15" t="s">
        <v>1570</v>
      </c>
    </row>
    <row r="175" spans="2:65" s="1" customFormat="1" ht="16.5" customHeight="1">
      <c r="B175" s="30"/>
      <c r="C175" s="184" t="s">
        <v>511</v>
      </c>
      <c r="D175" s="184" t="s">
        <v>367</v>
      </c>
      <c r="E175" s="185" t="s">
        <v>1571</v>
      </c>
      <c r="F175" s="186" t="s">
        <v>1572</v>
      </c>
      <c r="G175" s="187" t="s">
        <v>148</v>
      </c>
      <c r="H175" s="188">
        <v>2</v>
      </c>
      <c r="I175" s="189">
        <v>560</v>
      </c>
      <c r="J175" s="189">
        <f>ROUND(I175*H175,2)</f>
        <v>1120</v>
      </c>
      <c r="K175" s="186" t="s">
        <v>149</v>
      </c>
      <c r="L175" s="190"/>
      <c r="M175" s="191" t="s">
        <v>35</v>
      </c>
      <c r="N175" s="192" t="s">
        <v>50</v>
      </c>
      <c r="O175" s="165">
        <v>0</v>
      </c>
      <c r="P175" s="165">
        <f>O175*H175</f>
        <v>0</v>
      </c>
      <c r="Q175" s="165">
        <v>2.9999999999999997E-4</v>
      </c>
      <c r="R175" s="165">
        <f>Q175*H175</f>
        <v>5.9999999999999995E-4</v>
      </c>
      <c r="S175" s="165">
        <v>0</v>
      </c>
      <c r="T175" s="166">
        <f>S175*H175</f>
        <v>0</v>
      </c>
      <c r="AR175" s="15" t="s">
        <v>448</v>
      </c>
      <c r="AT175" s="15" t="s">
        <v>367</v>
      </c>
      <c r="AU175" s="15" t="s">
        <v>89</v>
      </c>
      <c r="AY175" s="15" t="s">
        <v>142</v>
      </c>
      <c r="BE175" s="167">
        <f>IF(N175="základní",J175,0)</f>
        <v>1120</v>
      </c>
      <c r="BF175" s="167">
        <f>IF(N175="snížená",J175,0)</f>
        <v>0</v>
      </c>
      <c r="BG175" s="167">
        <f>IF(N175="zákl. přenesená",J175,0)</f>
        <v>0</v>
      </c>
      <c r="BH175" s="167">
        <f>IF(N175="sníž. přenesená",J175,0)</f>
        <v>0</v>
      </c>
      <c r="BI175" s="167">
        <f>IF(N175="nulová",J175,0)</f>
        <v>0</v>
      </c>
      <c r="BJ175" s="15" t="s">
        <v>87</v>
      </c>
      <c r="BK175" s="167">
        <f>ROUND(I175*H175,2)</f>
        <v>1120</v>
      </c>
      <c r="BL175" s="15" t="s">
        <v>224</v>
      </c>
      <c r="BM175" s="15" t="s">
        <v>1573</v>
      </c>
    </row>
    <row r="176" spans="2:65" s="1" customFormat="1" ht="29.25">
      <c r="B176" s="30"/>
      <c r="C176" s="31"/>
      <c r="D176" s="170" t="s">
        <v>216</v>
      </c>
      <c r="E176" s="31"/>
      <c r="F176" s="179" t="s">
        <v>1574</v>
      </c>
      <c r="G176" s="31"/>
      <c r="H176" s="31"/>
      <c r="I176" s="31"/>
      <c r="J176" s="31"/>
      <c r="K176" s="31"/>
      <c r="L176" s="34"/>
      <c r="M176" s="180"/>
      <c r="N176" s="57"/>
      <c r="O176" s="57"/>
      <c r="P176" s="57"/>
      <c r="Q176" s="57"/>
      <c r="R176" s="57"/>
      <c r="S176" s="57"/>
      <c r="T176" s="58"/>
      <c r="AT176" s="15" t="s">
        <v>216</v>
      </c>
      <c r="AU176" s="15" t="s">
        <v>89</v>
      </c>
    </row>
    <row r="177" spans="2:65" s="1" customFormat="1" ht="16.5" customHeight="1">
      <c r="B177" s="30"/>
      <c r="C177" s="158" t="s">
        <v>516</v>
      </c>
      <c r="D177" s="158" t="s">
        <v>145</v>
      </c>
      <c r="E177" s="159" t="s">
        <v>1575</v>
      </c>
      <c r="F177" s="160" t="s">
        <v>1576</v>
      </c>
      <c r="G177" s="161" t="s">
        <v>148</v>
      </c>
      <c r="H177" s="162">
        <v>4</v>
      </c>
      <c r="I177" s="163">
        <v>261</v>
      </c>
      <c r="J177" s="163">
        <f>ROUND(I177*H177,2)</f>
        <v>1044</v>
      </c>
      <c r="K177" s="160" t="s">
        <v>149</v>
      </c>
      <c r="L177" s="34"/>
      <c r="M177" s="56" t="s">
        <v>35</v>
      </c>
      <c r="N177" s="164" t="s">
        <v>50</v>
      </c>
      <c r="O177" s="165">
        <v>0.46</v>
      </c>
      <c r="P177" s="165">
        <f>O177*H177</f>
        <v>1.84</v>
      </c>
      <c r="Q177" s="165">
        <v>0</v>
      </c>
      <c r="R177" s="165">
        <f>Q177*H177</f>
        <v>0</v>
      </c>
      <c r="S177" s="165">
        <v>0</v>
      </c>
      <c r="T177" s="166">
        <f>S177*H177</f>
        <v>0</v>
      </c>
      <c r="AR177" s="15" t="s">
        <v>224</v>
      </c>
      <c r="AT177" s="15" t="s">
        <v>145</v>
      </c>
      <c r="AU177" s="15" t="s">
        <v>89</v>
      </c>
      <c r="AY177" s="15" t="s">
        <v>142</v>
      </c>
      <c r="BE177" s="167">
        <f>IF(N177="základní",J177,0)</f>
        <v>1044</v>
      </c>
      <c r="BF177" s="167">
        <f>IF(N177="snížená",J177,0)</f>
        <v>0</v>
      </c>
      <c r="BG177" s="167">
        <f>IF(N177="zákl. přenesená",J177,0)</f>
        <v>0</v>
      </c>
      <c r="BH177" s="167">
        <f>IF(N177="sníž. přenesená",J177,0)</f>
        <v>0</v>
      </c>
      <c r="BI177" s="167">
        <f>IF(N177="nulová",J177,0)</f>
        <v>0</v>
      </c>
      <c r="BJ177" s="15" t="s">
        <v>87</v>
      </c>
      <c r="BK177" s="167">
        <f>ROUND(I177*H177,2)</f>
        <v>1044</v>
      </c>
      <c r="BL177" s="15" t="s">
        <v>224</v>
      </c>
      <c r="BM177" s="15" t="s">
        <v>1577</v>
      </c>
    </row>
    <row r="178" spans="2:65" s="1" customFormat="1" ht="16.5" customHeight="1">
      <c r="B178" s="30"/>
      <c r="C178" s="158" t="s">
        <v>520</v>
      </c>
      <c r="D178" s="158" t="s">
        <v>145</v>
      </c>
      <c r="E178" s="159" t="s">
        <v>1578</v>
      </c>
      <c r="F178" s="160" t="s">
        <v>1579</v>
      </c>
      <c r="G178" s="161" t="s">
        <v>148</v>
      </c>
      <c r="H178" s="162">
        <v>2</v>
      </c>
      <c r="I178" s="163">
        <v>646</v>
      </c>
      <c r="J178" s="163">
        <f>ROUND(I178*H178,2)</f>
        <v>1292</v>
      </c>
      <c r="K178" s="160" t="s">
        <v>35</v>
      </c>
      <c r="L178" s="34"/>
      <c r="M178" s="56" t="s">
        <v>35</v>
      </c>
      <c r="N178" s="164" t="s">
        <v>50</v>
      </c>
      <c r="O178" s="165">
        <v>1.6830000000000001</v>
      </c>
      <c r="P178" s="165">
        <f>O178*H178</f>
        <v>3.3660000000000001</v>
      </c>
      <c r="Q178" s="165">
        <v>0</v>
      </c>
      <c r="R178" s="165">
        <f>Q178*H178</f>
        <v>0</v>
      </c>
      <c r="S178" s="165">
        <v>0</v>
      </c>
      <c r="T178" s="166">
        <f>S178*H178</f>
        <v>0</v>
      </c>
      <c r="AR178" s="15" t="s">
        <v>483</v>
      </c>
      <c r="AT178" s="15" t="s">
        <v>145</v>
      </c>
      <c r="AU178" s="15" t="s">
        <v>89</v>
      </c>
      <c r="AY178" s="15" t="s">
        <v>142</v>
      </c>
      <c r="BE178" s="167">
        <f>IF(N178="základní",J178,0)</f>
        <v>1292</v>
      </c>
      <c r="BF178" s="167">
        <f>IF(N178="snížená",J178,0)</f>
        <v>0</v>
      </c>
      <c r="BG178" s="167">
        <f>IF(N178="zákl. přenesená",J178,0)</f>
        <v>0</v>
      </c>
      <c r="BH178" s="167">
        <f>IF(N178="sníž. přenesená",J178,0)</f>
        <v>0</v>
      </c>
      <c r="BI178" s="167">
        <f>IF(N178="nulová",J178,0)</f>
        <v>0</v>
      </c>
      <c r="BJ178" s="15" t="s">
        <v>87</v>
      </c>
      <c r="BK178" s="167">
        <f>ROUND(I178*H178,2)</f>
        <v>1292</v>
      </c>
      <c r="BL178" s="15" t="s">
        <v>483</v>
      </c>
      <c r="BM178" s="15" t="s">
        <v>1580</v>
      </c>
    </row>
    <row r="179" spans="2:65" s="11" customFormat="1" ht="11.25">
      <c r="B179" s="168"/>
      <c r="C179" s="169"/>
      <c r="D179" s="170" t="s">
        <v>155</v>
      </c>
      <c r="E179" s="171" t="s">
        <v>35</v>
      </c>
      <c r="F179" s="172" t="s">
        <v>1581</v>
      </c>
      <c r="G179" s="169"/>
      <c r="H179" s="173">
        <v>2</v>
      </c>
      <c r="I179" s="169"/>
      <c r="J179" s="169"/>
      <c r="K179" s="169"/>
      <c r="L179" s="174"/>
      <c r="M179" s="175"/>
      <c r="N179" s="176"/>
      <c r="O179" s="176"/>
      <c r="P179" s="176"/>
      <c r="Q179" s="176"/>
      <c r="R179" s="176"/>
      <c r="S179" s="176"/>
      <c r="T179" s="177"/>
      <c r="AT179" s="178" t="s">
        <v>155</v>
      </c>
      <c r="AU179" s="178" t="s">
        <v>89</v>
      </c>
      <c r="AV179" s="11" t="s">
        <v>89</v>
      </c>
      <c r="AW179" s="11" t="s">
        <v>41</v>
      </c>
      <c r="AX179" s="11" t="s">
        <v>79</v>
      </c>
      <c r="AY179" s="178" t="s">
        <v>142</v>
      </c>
    </row>
    <row r="180" spans="2:65" s="1" customFormat="1" ht="16.5" customHeight="1">
      <c r="B180" s="30"/>
      <c r="C180" s="158" t="s">
        <v>524</v>
      </c>
      <c r="D180" s="158" t="s">
        <v>145</v>
      </c>
      <c r="E180" s="159" t="s">
        <v>1582</v>
      </c>
      <c r="F180" s="160" t="s">
        <v>1583</v>
      </c>
      <c r="G180" s="161" t="s">
        <v>148</v>
      </c>
      <c r="H180" s="162">
        <v>2</v>
      </c>
      <c r="I180" s="163">
        <v>3430</v>
      </c>
      <c r="J180" s="163">
        <f>ROUND(I180*H180,2)</f>
        <v>6860</v>
      </c>
      <c r="K180" s="160" t="s">
        <v>35</v>
      </c>
      <c r="L180" s="34"/>
      <c r="M180" s="56" t="s">
        <v>35</v>
      </c>
      <c r="N180" s="164" t="s">
        <v>50</v>
      </c>
      <c r="O180" s="165">
        <v>3.996</v>
      </c>
      <c r="P180" s="165">
        <f>O180*H180</f>
        <v>7.992</v>
      </c>
      <c r="Q180" s="165">
        <v>0</v>
      </c>
      <c r="R180" s="165">
        <f>Q180*H180</f>
        <v>0</v>
      </c>
      <c r="S180" s="165">
        <v>0</v>
      </c>
      <c r="T180" s="166">
        <f>S180*H180</f>
        <v>0</v>
      </c>
      <c r="AR180" s="15" t="s">
        <v>483</v>
      </c>
      <c r="AT180" s="15" t="s">
        <v>145</v>
      </c>
      <c r="AU180" s="15" t="s">
        <v>89</v>
      </c>
      <c r="AY180" s="15" t="s">
        <v>142</v>
      </c>
      <c r="BE180" s="167">
        <f>IF(N180="základní",J180,0)</f>
        <v>6860</v>
      </c>
      <c r="BF180" s="167">
        <f>IF(N180="snížená",J180,0)</f>
        <v>0</v>
      </c>
      <c r="BG180" s="167">
        <f>IF(N180="zákl. přenesená",J180,0)</f>
        <v>0</v>
      </c>
      <c r="BH180" s="167">
        <f>IF(N180="sníž. přenesená",J180,0)</f>
        <v>0</v>
      </c>
      <c r="BI180" s="167">
        <f>IF(N180="nulová",J180,0)</f>
        <v>0</v>
      </c>
      <c r="BJ180" s="15" t="s">
        <v>87</v>
      </c>
      <c r="BK180" s="167">
        <f>ROUND(I180*H180,2)</f>
        <v>6860</v>
      </c>
      <c r="BL180" s="15" t="s">
        <v>483</v>
      </c>
      <c r="BM180" s="15" t="s">
        <v>1584</v>
      </c>
    </row>
    <row r="181" spans="2:65" s="11" customFormat="1" ht="11.25">
      <c r="B181" s="168"/>
      <c r="C181" s="169"/>
      <c r="D181" s="170" t="s">
        <v>155</v>
      </c>
      <c r="E181" s="171" t="s">
        <v>35</v>
      </c>
      <c r="F181" s="172" t="s">
        <v>1585</v>
      </c>
      <c r="G181" s="169"/>
      <c r="H181" s="173">
        <v>2</v>
      </c>
      <c r="I181" s="169"/>
      <c r="J181" s="169"/>
      <c r="K181" s="169"/>
      <c r="L181" s="174"/>
      <c r="M181" s="175"/>
      <c r="N181" s="176"/>
      <c r="O181" s="176"/>
      <c r="P181" s="176"/>
      <c r="Q181" s="176"/>
      <c r="R181" s="176"/>
      <c r="S181" s="176"/>
      <c r="T181" s="177"/>
      <c r="AT181" s="178" t="s">
        <v>155</v>
      </c>
      <c r="AU181" s="178" t="s">
        <v>89</v>
      </c>
      <c r="AV181" s="11" t="s">
        <v>89</v>
      </c>
      <c r="AW181" s="11" t="s">
        <v>41</v>
      </c>
      <c r="AX181" s="11" t="s">
        <v>79</v>
      </c>
      <c r="AY181" s="178" t="s">
        <v>142</v>
      </c>
    </row>
    <row r="182" spans="2:65" s="1" customFormat="1" ht="16.5" customHeight="1">
      <c r="B182" s="30"/>
      <c r="C182" s="158" t="s">
        <v>529</v>
      </c>
      <c r="D182" s="158" t="s">
        <v>145</v>
      </c>
      <c r="E182" s="159" t="s">
        <v>480</v>
      </c>
      <c r="F182" s="160" t="s">
        <v>481</v>
      </c>
      <c r="G182" s="161" t="s">
        <v>482</v>
      </c>
      <c r="H182" s="162">
        <v>4</v>
      </c>
      <c r="I182" s="163">
        <v>900</v>
      </c>
      <c r="J182" s="163">
        <f>ROUND(I182*H182,2)</f>
        <v>3600</v>
      </c>
      <c r="K182" s="160" t="s">
        <v>35</v>
      </c>
      <c r="L182" s="34"/>
      <c r="M182" s="56" t="s">
        <v>35</v>
      </c>
      <c r="N182" s="164" t="s">
        <v>50</v>
      </c>
      <c r="O182" s="165">
        <v>1.417</v>
      </c>
      <c r="P182" s="165">
        <f>O182*H182</f>
        <v>5.6680000000000001</v>
      </c>
      <c r="Q182" s="165">
        <v>0</v>
      </c>
      <c r="R182" s="165">
        <f>Q182*H182</f>
        <v>0</v>
      </c>
      <c r="S182" s="165">
        <v>0</v>
      </c>
      <c r="T182" s="166">
        <f>S182*H182</f>
        <v>0</v>
      </c>
      <c r="AR182" s="15" t="s">
        <v>483</v>
      </c>
      <c r="AT182" s="15" t="s">
        <v>145</v>
      </c>
      <c r="AU182" s="15" t="s">
        <v>89</v>
      </c>
      <c r="AY182" s="15" t="s">
        <v>142</v>
      </c>
      <c r="BE182" s="167">
        <f>IF(N182="základní",J182,0)</f>
        <v>3600</v>
      </c>
      <c r="BF182" s="167">
        <f>IF(N182="snížená",J182,0)</f>
        <v>0</v>
      </c>
      <c r="BG182" s="167">
        <f>IF(N182="zákl. přenesená",J182,0)</f>
        <v>0</v>
      </c>
      <c r="BH182" s="167">
        <f>IF(N182="sníž. přenesená",J182,0)</f>
        <v>0</v>
      </c>
      <c r="BI182" s="167">
        <f>IF(N182="nulová",J182,0)</f>
        <v>0</v>
      </c>
      <c r="BJ182" s="15" t="s">
        <v>87</v>
      </c>
      <c r="BK182" s="167">
        <f>ROUND(I182*H182,2)</f>
        <v>3600</v>
      </c>
      <c r="BL182" s="15" t="s">
        <v>483</v>
      </c>
      <c r="BM182" s="15" t="s">
        <v>1586</v>
      </c>
    </row>
    <row r="183" spans="2:65" s="11" customFormat="1" ht="11.25">
      <c r="B183" s="168"/>
      <c r="C183" s="169"/>
      <c r="D183" s="170" t="s">
        <v>155</v>
      </c>
      <c r="E183" s="171" t="s">
        <v>35</v>
      </c>
      <c r="F183" s="172" t="s">
        <v>1587</v>
      </c>
      <c r="G183" s="169"/>
      <c r="H183" s="173">
        <v>4</v>
      </c>
      <c r="I183" s="169"/>
      <c r="J183" s="169"/>
      <c r="K183" s="169"/>
      <c r="L183" s="174"/>
      <c r="M183" s="175"/>
      <c r="N183" s="176"/>
      <c r="O183" s="176"/>
      <c r="P183" s="176"/>
      <c r="Q183" s="176"/>
      <c r="R183" s="176"/>
      <c r="S183" s="176"/>
      <c r="T183" s="177"/>
      <c r="AT183" s="178" t="s">
        <v>155</v>
      </c>
      <c r="AU183" s="178" t="s">
        <v>89</v>
      </c>
      <c r="AV183" s="11" t="s">
        <v>89</v>
      </c>
      <c r="AW183" s="11" t="s">
        <v>41</v>
      </c>
      <c r="AX183" s="11" t="s">
        <v>79</v>
      </c>
      <c r="AY183" s="178" t="s">
        <v>142</v>
      </c>
    </row>
    <row r="184" spans="2:65" s="10" customFormat="1" ht="22.9" customHeight="1">
      <c r="B184" s="143"/>
      <c r="C184" s="144"/>
      <c r="D184" s="145" t="s">
        <v>78</v>
      </c>
      <c r="E184" s="156" t="s">
        <v>1588</v>
      </c>
      <c r="F184" s="156" t="s">
        <v>1589</v>
      </c>
      <c r="G184" s="144"/>
      <c r="H184" s="144"/>
      <c r="I184" s="144"/>
      <c r="J184" s="157">
        <f>BK184</f>
        <v>56056.3</v>
      </c>
      <c r="K184" s="144"/>
      <c r="L184" s="148"/>
      <c r="M184" s="149"/>
      <c r="N184" s="150"/>
      <c r="O184" s="150"/>
      <c r="P184" s="151">
        <f>SUM(P185:P208)</f>
        <v>44.059999999999995</v>
      </c>
      <c r="Q184" s="150"/>
      <c r="R184" s="151">
        <f>SUM(R185:R208)</f>
        <v>7.8819999999999987E-2</v>
      </c>
      <c r="S184" s="150"/>
      <c r="T184" s="152">
        <f>SUM(T185:T208)</f>
        <v>0</v>
      </c>
      <c r="AR184" s="153" t="s">
        <v>89</v>
      </c>
      <c r="AT184" s="154" t="s">
        <v>78</v>
      </c>
      <c r="AU184" s="154" t="s">
        <v>87</v>
      </c>
      <c r="AY184" s="153" t="s">
        <v>142</v>
      </c>
      <c r="BK184" s="155">
        <f>SUM(BK185:BK208)</f>
        <v>56056.3</v>
      </c>
    </row>
    <row r="185" spans="2:65" s="1" customFormat="1" ht="16.5" customHeight="1">
      <c r="B185" s="30"/>
      <c r="C185" s="158" t="s">
        <v>534</v>
      </c>
      <c r="D185" s="158" t="s">
        <v>145</v>
      </c>
      <c r="E185" s="159" t="s">
        <v>1590</v>
      </c>
      <c r="F185" s="160" t="s">
        <v>1591</v>
      </c>
      <c r="G185" s="161" t="s">
        <v>227</v>
      </c>
      <c r="H185" s="162">
        <v>295</v>
      </c>
      <c r="I185" s="163">
        <v>17</v>
      </c>
      <c r="J185" s="163">
        <f>ROUND(I185*H185,2)</f>
        <v>5015</v>
      </c>
      <c r="K185" s="160" t="s">
        <v>35</v>
      </c>
      <c r="L185" s="34"/>
      <c r="M185" s="56" t="s">
        <v>35</v>
      </c>
      <c r="N185" s="164" t="s">
        <v>50</v>
      </c>
      <c r="O185" s="165">
        <v>0.05</v>
      </c>
      <c r="P185" s="165">
        <f>O185*H185</f>
        <v>14.75</v>
      </c>
      <c r="Q185" s="165">
        <v>0</v>
      </c>
      <c r="R185" s="165">
        <f>Q185*H185</f>
        <v>0</v>
      </c>
      <c r="S185" s="165">
        <v>0</v>
      </c>
      <c r="T185" s="166">
        <f>S185*H185</f>
        <v>0</v>
      </c>
      <c r="AR185" s="15" t="s">
        <v>224</v>
      </c>
      <c r="AT185" s="15" t="s">
        <v>145</v>
      </c>
      <c r="AU185" s="15" t="s">
        <v>89</v>
      </c>
      <c r="AY185" s="15" t="s">
        <v>142</v>
      </c>
      <c r="BE185" s="167">
        <f>IF(N185="základní",J185,0)</f>
        <v>5015</v>
      </c>
      <c r="BF185" s="167">
        <f>IF(N185="snížená",J185,0)</f>
        <v>0</v>
      </c>
      <c r="BG185" s="167">
        <f>IF(N185="zákl. přenesená",J185,0)</f>
        <v>0</v>
      </c>
      <c r="BH185" s="167">
        <f>IF(N185="sníž. přenesená",J185,0)</f>
        <v>0</v>
      </c>
      <c r="BI185" s="167">
        <f>IF(N185="nulová",J185,0)</f>
        <v>0</v>
      </c>
      <c r="BJ185" s="15" t="s">
        <v>87</v>
      </c>
      <c r="BK185" s="167">
        <f>ROUND(I185*H185,2)</f>
        <v>5015</v>
      </c>
      <c r="BL185" s="15" t="s">
        <v>224</v>
      </c>
      <c r="BM185" s="15" t="s">
        <v>1592</v>
      </c>
    </row>
    <row r="186" spans="2:65" s="1" customFormat="1" ht="16.5" customHeight="1">
      <c r="B186" s="30"/>
      <c r="C186" s="184" t="s">
        <v>538</v>
      </c>
      <c r="D186" s="184" t="s">
        <v>367</v>
      </c>
      <c r="E186" s="185" t="s">
        <v>1593</v>
      </c>
      <c r="F186" s="186" t="s">
        <v>1594</v>
      </c>
      <c r="G186" s="187" t="s">
        <v>227</v>
      </c>
      <c r="H186" s="188">
        <v>295</v>
      </c>
      <c r="I186" s="189">
        <v>11.8</v>
      </c>
      <c r="J186" s="189">
        <f>ROUND(I186*H186,2)</f>
        <v>3481</v>
      </c>
      <c r="K186" s="186" t="s">
        <v>35</v>
      </c>
      <c r="L186" s="190"/>
      <c r="M186" s="191" t="s">
        <v>35</v>
      </c>
      <c r="N186" s="192" t="s">
        <v>50</v>
      </c>
      <c r="O186" s="165">
        <v>0</v>
      </c>
      <c r="P186" s="165">
        <f>O186*H186</f>
        <v>0</v>
      </c>
      <c r="Q186" s="165">
        <v>2.5999999999999998E-4</v>
      </c>
      <c r="R186" s="165">
        <f>Q186*H186</f>
        <v>7.669999999999999E-2</v>
      </c>
      <c r="S186" s="165">
        <v>0</v>
      </c>
      <c r="T186" s="166">
        <f>S186*H186</f>
        <v>0</v>
      </c>
      <c r="AR186" s="15" t="s">
        <v>815</v>
      </c>
      <c r="AT186" s="15" t="s">
        <v>367</v>
      </c>
      <c r="AU186" s="15" t="s">
        <v>89</v>
      </c>
      <c r="AY186" s="15" t="s">
        <v>142</v>
      </c>
      <c r="BE186" s="167">
        <f>IF(N186="základní",J186,0)</f>
        <v>3481</v>
      </c>
      <c r="BF186" s="167">
        <f>IF(N186="snížená",J186,0)</f>
        <v>0</v>
      </c>
      <c r="BG186" s="167">
        <f>IF(N186="zákl. přenesená",J186,0)</f>
        <v>0</v>
      </c>
      <c r="BH186" s="167">
        <f>IF(N186="sníž. přenesená",J186,0)</f>
        <v>0</v>
      </c>
      <c r="BI186" s="167">
        <f>IF(N186="nulová",J186,0)</f>
        <v>0</v>
      </c>
      <c r="BJ186" s="15" t="s">
        <v>87</v>
      </c>
      <c r="BK186" s="167">
        <f>ROUND(I186*H186,2)</f>
        <v>3481</v>
      </c>
      <c r="BL186" s="15" t="s">
        <v>815</v>
      </c>
      <c r="BM186" s="15" t="s">
        <v>1595</v>
      </c>
    </row>
    <row r="187" spans="2:65" s="1" customFormat="1" ht="19.5">
      <c r="B187" s="30"/>
      <c r="C187" s="31"/>
      <c r="D187" s="170" t="s">
        <v>216</v>
      </c>
      <c r="E187" s="31"/>
      <c r="F187" s="179" t="s">
        <v>1596</v>
      </c>
      <c r="G187" s="31"/>
      <c r="H187" s="31"/>
      <c r="I187" s="31"/>
      <c r="J187" s="31"/>
      <c r="K187" s="31"/>
      <c r="L187" s="34"/>
      <c r="M187" s="180"/>
      <c r="N187" s="57"/>
      <c r="O187" s="57"/>
      <c r="P187" s="57"/>
      <c r="Q187" s="57"/>
      <c r="R187" s="57"/>
      <c r="S187" s="57"/>
      <c r="T187" s="58"/>
      <c r="AT187" s="15" t="s">
        <v>216</v>
      </c>
      <c r="AU187" s="15" t="s">
        <v>89</v>
      </c>
    </row>
    <row r="188" spans="2:65" s="1" customFormat="1" ht="16.5" customHeight="1">
      <c r="B188" s="30"/>
      <c r="C188" s="158" t="s">
        <v>542</v>
      </c>
      <c r="D188" s="158" t="s">
        <v>145</v>
      </c>
      <c r="E188" s="159" t="s">
        <v>1597</v>
      </c>
      <c r="F188" s="160" t="s">
        <v>1598</v>
      </c>
      <c r="G188" s="161" t="s">
        <v>148</v>
      </c>
      <c r="H188" s="162">
        <v>1</v>
      </c>
      <c r="I188" s="163">
        <v>3220</v>
      </c>
      <c r="J188" s="163">
        <f>ROUND(I188*H188,2)</f>
        <v>3220</v>
      </c>
      <c r="K188" s="160" t="s">
        <v>149</v>
      </c>
      <c r="L188" s="34"/>
      <c r="M188" s="56" t="s">
        <v>35</v>
      </c>
      <c r="N188" s="164" t="s">
        <v>50</v>
      </c>
      <c r="O188" s="165">
        <v>4.7</v>
      </c>
      <c r="P188" s="165">
        <f>O188*H188</f>
        <v>4.7</v>
      </c>
      <c r="Q188" s="165">
        <v>0</v>
      </c>
      <c r="R188" s="165">
        <f>Q188*H188</f>
        <v>0</v>
      </c>
      <c r="S188" s="165">
        <v>0</v>
      </c>
      <c r="T188" s="166">
        <f>S188*H188</f>
        <v>0</v>
      </c>
      <c r="AR188" s="15" t="s">
        <v>224</v>
      </c>
      <c r="AT188" s="15" t="s">
        <v>145</v>
      </c>
      <c r="AU188" s="15" t="s">
        <v>89</v>
      </c>
      <c r="AY188" s="15" t="s">
        <v>142</v>
      </c>
      <c r="BE188" s="167">
        <f>IF(N188="základní",J188,0)</f>
        <v>3220</v>
      </c>
      <c r="BF188" s="167">
        <f>IF(N188="snížená",J188,0)</f>
        <v>0</v>
      </c>
      <c r="BG188" s="167">
        <f>IF(N188="zákl. přenesená",J188,0)</f>
        <v>0</v>
      </c>
      <c r="BH188" s="167">
        <f>IF(N188="sníž. přenesená",J188,0)</f>
        <v>0</v>
      </c>
      <c r="BI188" s="167">
        <f>IF(N188="nulová",J188,0)</f>
        <v>0</v>
      </c>
      <c r="BJ188" s="15" t="s">
        <v>87</v>
      </c>
      <c r="BK188" s="167">
        <f>ROUND(I188*H188,2)</f>
        <v>3220</v>
      </c>
      <c r="BL188" s="15" t="s">
        <v>224</v>
      </c>
      <c r="BM188" s="15" t="s">
        <v>1599</v>
      </c>
    </row>
    <row r="189" spans="2:65" s="1" customFormat="1" ht="16.5" customHeight="1">
      <c r="B189" s="30"/>
      <c r="C189" s="158" t="s">
        <v>546</v>
      </c>
      <c r="D189" s="158" t="s">
        <v>145</v>
      </c>
      <c r="E189" s="159" t="s">
        <v>1600</v>
      </c>
      <c r="F189" s="160" t="s">
        <v>1601</v>
      </c>
      <c r="G189" s="161" t="s">
        <v>148</v>
      </c>
      <c r="H189" s="162">
        <v>1</v>
      </c>
      <c r="I189" s="163">
        <v>547</v>
      </c>
      <c r="J189" s="163">
        <f>ROUND(I189*H189,2)</f>
        <v>547</v>
      </c>
      <c r="K189" s="160" t="s">
        <v>149</v>
      </c>
      <c r="L189" s="34"/>
      <c r="M189" s="56" t="s">
        <v>35</v>
      </c>
      <c r="N189" s="164" t="s">
        <v>50</v>
      </c>
      <c r="O189" s="165">
        <v>0.8</v>
      </c>
      <c r="P189" s="165">
        <f>O189*H189</f>
        <v>0.8</v>
      </c>
      <c r="Q189" s="165">
        <v>0</v>
      </c>
      <c r="R189" s="165">
        <f>Q189*H189</f>
        <v>0</v>
      </c>
      <c r="S189" s="165">
        <v>0</v>
      </c>
      <c r="T189" s="166">
        <f>S189*H189</f>
        <v>0</v>
      </c>
      <c r="AR189" s="15" t="s">
        <v>224</v>
      </c>
      <c r="AT189" s="15" t="s">
        <v>145</v>
      </c>
      <c r="AU189" s="15" t="s">
        <v>89</v>
      </c>
      <c r="AY189" s="15" t="s">
        <v>142</v>
      </c>
      <c r="BE189" s="167">
        <f>IF(N189="základní",J189,0)</f>
        <v>547</v>
      </c>
      <c r="BF189" s="167">
        <f>IF(N189="snížená",J189,0)</f>
        <v>0</v>
      </c>
      <c r="BG189" s="167">
        <f>IF(N189="zákl. přenesená",J189,0)</f>
        <v>0</v>
      </c>
      <c r="BH189" s="167">
        <f>IF(N189="sníž. přenesená",J189,0)</f>
        <v>0</v>
      </c>
      <c r="BI189" s="167">
        <f>IF(N189="nulová",J189,0)</f>
        <v>0</v>
      </c>
      <c r="BJ189" s="15" t="s">
        <v>87</v>
      </c>
      <c r="BK189" s="167">
        <f>ROUND(I189*H189,2)</f>
        <v>547</v>
      </c>
      <c r="BL189" s="15" t="s">
        <v>224</v>
      </c>
      <c r="BM189" s="15" t="s">
        <v>1602</v>
      </c>
    </row>
    <row r="190" spans="2:65" s="1" customFormat="1" ht="16.5" customHeight="1">
      <c r="B190" s="30"/>
      <c r="C190" s="158" t="s">
        <v>550</v>
      </c>
      <c r="D190" s="158" t="s">
        <v>145</v>
      </c>
      <c r="E190" s="159" t="s">
        <v>1603</v>
      </c>
      <c r="F190" s="160" t="s">
        <v>1604</v>
      </c>
      <c r="G190" s="161" t="s">
        <v>148</v>
      </c>
      <c r="H190" s="162">
        <v>2</v>
      </c>
      <c r="I190" s="163">
        <v>356</v>
      </c>
      <c r="J190" s="163">
        <f>ROUND(I190*H190,2)</f>
        <v>712</v>
      </c>
      <c r="K190" s="160" t="s">
        <v>149</v>
      </c>
      <c r="L190" s="34"/>
      <c r="M190" s="56" t="s">
        <v>35</v>
      </c>
      <c r="N190" s="164" t="s">
        <v>50</v>
      </c>
      <c r="O190" s="165">
        <v>0.52</v>
      </c>
      <c r="P190" s="165">
        <f>O190*H190</f>
        <v>1.04</v>
      </c>
      <c r="Q190" s="165">
        <v>0</v>
      </c>
      <c r="R190" s="165">
        <f>Q190*H190</f>
        <v>0</v>
      </c>
      <c r="S190" s="165">
        <v>0</v>
      </c>
      <c r="T190" s="166">
        <f>S190*H190</f>
        <v>0</v>
      </c>
      <c r="AR190" s="15" t="s">
        <v>224</v>
      </c>
      <c r="AT190" s="15" t="s">
        <v>145</v>
      </c>
      <c r="AU190" s="15" t="s">
        <v>89</v>
      </c>
      <c r="AY190" s="15" t="s">
        <v>142</v>
      </c>
      <c r="BE190" s="167">
        <f>IF(N190="základní",J190,0)</f>
        <v>712</v>
      </c>
      <c r="BF190" s="167">
        <f>IF(N190="snížená",J190,0)</f>
        <v>0</v>
      </c>
      <c r="BG190" s="167">
        <f>IF(N190="zákl. přenesená",J190,0)</f>
        <v>0</v>
      </c>
      <c r="BH190" s="167">
        <f>IF(N190="sníž. přenesená",J190,0)</f>
        <v>0</v>
      </c>
      <c r="BI190" s="167">
        <f>IF(N190="nulová",J190,0)</f>
        <v>0</v>
      </c>
      <c r="BJ190" s="15" t="s">
        <v>87</v>
      </c>
      <c r="BK190" s="167">
        <f>ROUND(I190*H190,2)</f>
        <v>712</v>
      </c>
      <c r="BL190" s="15" t="s">
        <v>224</v>
      </c>
      <c r="BM190" s="15" t="s">
        <v>1605</v>
      </c>
    </row>
    <row r="191" spans="2:65" s="11" customFormat="1" ht="11.25">
      <c r="B191" s="168"/>
      <c r="C191" s="169"/>
      <c r="D191" s="170" t="s">
        <v>155</v>
      </c>
      <c r="E191" s="171" t="s">
        <v>35</v>
      </c>
      <c r="F191" s="172" t="s">
        <v>1606</v>
      </c>
      <c r="G191" s="169"/>
      <c r="H191" s="173">
        <v>2</v>
      </c>
      <c r="I191" s="169"/>
      <c r="J191" s="169"/>
      <c r="K191" s="169"/>
      <c r="L191" s="174"/>
      <c r="M191" s="175"/>
      <c r="N191" s="176"/>
      <c r="O191" s="176"/>
      <c r="P191" s="176"/>
      <c r="Q191" s="176"/>
      <c r="R191" s="176"/>
      <c r="S191" s="176"/>
      <c r="T191" s="177"/>
      <c r="AT191" s="178" t="s">
        <v>155</v>
      </c>
      <c r="AU191" s="178" t="s">
        <v>89</v>
      </c>
      <c r="AV191" s="11" t="s">
        <v>89</v>
      </c>
      <c r="AW191" s="11" t="s">
        <v>41</v>
      </c>
      <c r="AX191" s="11" t="s">
        <v>79</v>
      </c>
      <c r="AY191" s="178" t="s">
        <v>142</v>
      </c>
    </row>
    <row r="192" spans="2:65" s="1" customFormat="1" ht="22.5" customHeight="1">
      <c r="B192" s="30"/>
      <c r="C192" s="184" t="s">
        <v>554</v>
      </c>
      <c r="D192" s="184" t="s">
        <v>367</v>
      </c>
      <c r="E192" s="185" t="s">
        <v>1607</v>
      </c>
      <c r="F192" s="186" t="s">
        <v>1608</v>
      </c>
      <c r="G192" s="187" t="s">
        <v>148</v>
      </c>
      <c r="H192" s="188">
        <v>1</v>
      </c>
      <c r="I192" s="189">
        <v>2538</v>
      </c>
      <c r="J192" s="189">
        <f t="shared" ref="J192:J203" si="20">ROUND(I192*H192,2)</f>
        <v>2538</v>
      </c>
      <c r="K192" s="186" t="s">
        <v>35</v>
      </c>
      <c r="L192" s="190"/>
      <c r="M192" s="191" t="s">
        <v>35</v>
      </c>
      <c r="N192" s="192" t="s">
        <v>50</v>
      </c>
      <c r="O192" s="165">
        <v>0</v>
      </c>
      <c r="P192" s="165">
        <f t="shared" ref="P192:P203" si="21">O192*H192</f>
        <v>0</v>
      </c>
      <c r="Q192" s="165">
        <v>0</v>
      </c>
      <c r="R192" s="165">
        <f t="shared" ref="R192:R203" si="22">Q192*H192</f>
        <v>0</v>
      </c>
      <c r="S192" s="165">
        <v>0</v>
      </c>
      <c r="T192" s="166">
        <f t="shared" ref="T192:T203" si="23">S192*H192</f>
        <v>0</v>
      </c>
      <c r="AR192" s="15" t="s">
        <v>1609</v>
      </c>
      <c r="AT192" s="15" t="s">
        <v>367</v>
      </c>
      <c r="AU192" s="15" t="s">
        <v>89</v>
      </c>
      <c r="AY192" s="15" t="s">
        <v>142</v>
      </c>
      <c r="BE192" s="167">
        <f t="shared" ref="BE192:BE203" si="24">IF(N192="základní",J192,0)</f>
        <v>2538</v>
      </c>
      <c r="BF192" s="167">
        <f t="shared" ref="BF192:BF203" si="25">IF(N192="snížená",J192,0)</f>
        <v>0</v>
      </c>
      <c r="BG192" s="167">
        <f t="shared" ref="BG192:BG203" si="26">IF(N192="zákl. přenesená",J192,0)</f>
        <v>0</v>
      </c>
      <c r="BH192" s="167">
        <f t="shared" ref="BH192:BH203" si="27">IF(N192="sníž. přenesená",J192,0)</f>
        <v>0</v>
      </c>
      <c r="BI192" s="167">
        <f t="shared" ref="BI192:BI203" si="28">IF(N192="nulová",J192,0)</f>
        <v>0</v>
      </c>
      <c r="BJ192" s="15" t="s">
        <v>87</v>
      </c>
      <c r="BK192" s="167">
        <f t="shared" ref="BK192:BK203" si="29">ROUND(I192*H192,2)</f>
        <v>2538</v>
      </c>
      <c r="BL192" s="15" t="s">
        <v>483</v>
      </c>
      <c r="BM192" s="15" t="s">
        <v>1610</v>
      </c>
    </row>
    <row r="193" spans="2:65" s="1" customFormat="1" ht="16.5" customHeight="1">
      <c r="B193" s="30"/>
      <c r="C193" s="158" t="s">
        <v>559</v>
      </c>
      <c r="D193" s="158" t="s">
        <v>145</v>
      </c>
      <c r="E193" s="159" t="s">
        <v>1611</v>
      </c>
      <c r="F193" s="160" t="s">
        <v>1612</v>
      </c>
      <c r="G193" s="161" t="s">
        <v>148</v>
      </c>
      <c r="H193" s="162">
        <v>1</v>
      </c>
      <c r="I193" s="163">
        <v>917</v>
      </c>
      <c r="J193" s="163">
        <f t="shared" si="20"/>
        <v>917</v>
      </c>
      <c r="K193" s="160" t="s">
        <v>149</v>
      </c>
      <c r="L193" s="34"/>
      <c r="M193" s="56" t="s">
        <v>35</v>
      </c>
      <c r="N193" s="164" t="s">
        <v>50</v>
      </c>
      <c r="O193" s="165">
        <v>1.34</v>
      </c>
      <c r="P193" s="165">
        <f t="shared" si="21"/>
        <v>1.34</v>
      </c>
      <c r="Q193" s="165">
        <v>0</v>
      </c>
      <c r="R193" s="165">
        <f t="shared" si="22"/>
        <v>0</v>
      </c>
      <c r="S193" s="165">
        <v>0</v>
      </c>
      <c r="T193" s="166">
        <f t="shared" si="23"/>
        <v>0</v>
      </c>
      <c r="AR193" s="15" t="s">
        <v>224</v>
      </c>
      <c r="AT193" s="15" t="s">
        <v>145</v>
      </c>
      <c r="AU193" s="15" t="s">
        <v>89</v>
      </c>
      <c r="AY193" s="15" t="s">
        <v>142</v>
      </c>
      <c r="BE193" s="167">
        <f t="shared" si="24"/>
        <v>917</v>
      </c>
      <c r="BF193" s="167">
        <f t="shared" si="25"/>
        <v>0</v>
      </c>
      <c r="BG193" s="167">
        <f t="shared" si="26"/>
        <v>0</v>
      </c>
      <c r="BH193" s="167">
        <f t="shared" si="27"/>
        <v>0</v>
      </c>
      <c r="BI193" s="167">
        <f t="shared" si="28"/>
        <v>0</v>
      </c>
      <c r="BJ193" s="15" t="s">
        <v>87</v>
      </c>
      <c r="BK193" s="167">
        <f t="shared" si="29"/>
        <v>917</v>
      </c>
      <c r="BL193" s="15" t="s">
        <v>224</v>
      </c>
      <c r="BM193" s="15" t="s">
        <v>1613</v>
      </c>
    </row>
    <row r="194" spans="2:65" s="1" customFormat="1" ht="16.5" customHeight="1">
      <c r="B194" s="30"/>
      <c r="C194" s="158" t="s">
        <v>563</v>
      </c>
      <c r="D194" s="158" t="s">
        <v>145</v>
      </c>
      <c r="E194" s="159" t="s">
        <v>1614</v>
      </c>
      <c r="F194" s="160" t="s">
        <v>1615</v>
      </c>
      <c r="G194" s="161" t="s">
        <v>148</v>
      </c>
      <c r="H194" s="162">
        <v>1</v>
      </c>
      <c r="I194" s="163">
        <v>3630</v>
      </c>
      <c r="J194" s="163">
        <f t="shared" si="20"/>
        <v>3630</v>
      </c>
      <c r="K194" s="160" t="s">
        <v>149</v>
      </c>
      <c r="L194" s="34"/>
      <c r="M194" s="56" t="s">
        <v>35</v>
      </c>
      <c r="N194" s="164" t="s">
        <v>50</v>
      </c>
      <c r="O194" s="165">
        <v>5.3</v>
      </c>
      <c r="P194" s="165">
        <f t="shared" si="21"/>
        <v>5.3</v>
      </c>
      <c r="Q194" s="165">
        <v>0</v>
      </c>
      <c r="R194" s="165">
        <f t="shared" si="22"/>
        <v>0</v>
      </c>
      <c r="S194" s="165">
        <v>0</v>
      </c>
      <c r="T194" s="166">
        <f t="shared" si="23"/>
        <v>0</v>
      </c>
      <c r="AR194" s="15" t="s">
        <v>224</v>
      </c>
      <c r="AT194" s="15" t="s">
        <v>145</v>
      </c>
      <c r="AU194" s="15" t="s">
        <v>89</v>
      </c>
      <c r="AY194" s="15" t="s">
        <v>142</v>
      </c>
      <c r="BE194" s="167">
        <f t="shared" si="24"/>
        <v>3630</v>
      </c>
      <c r="BF194" s="167">
        <f t="shared" si="25"/>
        <v>0</v>
      </c>
      <c r="BG194" s="167">
        <f t="shared" si="26"/>
        <v>0</v>
      </c>
      <c r="BH194" s="167">
        <f t="shared" si="27"/>
        <v>0</v>
      </c>
      <c r="BI194" s="167">
        <f t="shared" si="28"/>
        <v>0</v>
      </c>
      <c r="BJ194" s="15" t="s">
        <v>87</v>
      </c>
      <c r="BK194" s="167">
        <f t="shared" si="29"/>
        <v>3630</v>
      </c>
      <c r="BL194" s="15" t="s">
        <v>224</v>
      </c>
      <c r="BM194" s="15" t="s">
        <v>1616</v>
      </c>
    </row>
    <row r="195" spans="2:65" s="1" customFormat="1" ht="16.5" customHeight="1">
      <c r="B195" s="30"/>
      <c r="C195" s="158" t="s">
        <v>568</v>
      </c>
      <c r="D195" s="158" t="s">
        <v>145</v>
      </c>
      <c r="E195" s="159" t="s">
        <v>1617</v>
      </c>
      <c r="F195" s="160" t="s">
        <v>1618</v>
      </c>
      <c r="G195" s="161" t="s">
        <v>148</v>
      </c>
      <c r="H195" s="162">
        <v>1</v>
      </c>
      <c r="I195" s="163">
        <v>308</v>
      </c>
      <c r="J195" s="163">
        <f t="shared" si="20"/>
        <v>308</v>
      </c>
      <c r="K195" s="160" t="s">
        <v>149</v>
      </c>
      <c r="L195" s="34"/>
      <c r="M195" s="56" t="s">
        <v>35</v>
      </c>
      <c r="N195" s="164" t="s">
        <v>50</v>
      </c>
      <c r="O195" s="165">
        <v>0.45</v>
      </c>
      <c r="P195" s="165">
        <f t="shared" si="21"/>
        <v>0.45</v>
      </c>
      <c r="Q195" s="165">
        <v>0</v>
      </c>
      <c r="R195" s="165">
        <f t="shared" si="22"/>
        <v>0</v>
      </c>
      <c r="S195" s="165">
        <v>0</v>
      </c>
      <c r="T195" s="166">
        <f t="shared" si="23"/>
        <v>0</v>
      </c>
      <c r="AR195" s="15" t="s">
        <v>224</v>
      </c>
      <c r="AT195" s="15" t="s">
        <v>145</v>
      </c>
      <c r="AU195" s="15" t="s">
        <v>89</v>
      </c>
      <c r="AY195" s="15" t="s">
        <v>142</v>
      </c>
      <c r="BE195" s="167">
        <f t="shared" si="24"/>
        <v>308</v>
      </c>
      <c r="BF195" s="167">
        <f t="shared" si="25"/>
        <v>0</v>
      </c>
      <c r="BG195" s="167">
        <f t="shared" si="26"/>
        <v>0</v>
      </c>
      <c r="BH195" s="167">
        <f t="shared" si="27"/>
        <v>0</v>
      </c>
      <c r="BI195" s="167">
        <f t="shared" si="28"/>
        <v>0</v>
      </c>
      <c r="BJ195" s="15" t="s">
        <v>87</v>
      </c>
      <c r="BK195" s="167">
        <f t="shared" si="29"/>
        <v>308</v>
      </c>
      <c r="BL195" s="15" t="s">
        <v>224</v>
      </c>
      <c r="BM195" s="15" t="s">
        <v>1619</v>
      </c>
    </row>
    <row r="196" spans="2:65" s="1" customFormat="1" ht="16.5" customHeight="1">
      <c r="B196" s="30"/>
      <c r="C196" s="158" t="s">
        <v>572</v>
      </c>
      <c r="D196" s="158" t="s">
        <v>145</v>
      </c>
      <c r="E196" s="159" t="s">
        <v>1620</v>
      </c>
      <c r="F196" s="160" t="s">
        <v>1621</v>
      </c>
      <c r="G196" s="161" t="s">
        <v>148</v>
      </c>
      <c r="H196" s="162">
        <v>1</v>
      </c>
      <c r="I196" s="163">
        <v>561</v>
      </c>
      <c r="J196" s="163">
        <f t="shared" si="20"/>
        <v>561</v>
      </c>
      <c r="K196" s="160" t="s">
        <v>149</v>
      </c>
      <c r="L196" s="34"/>
      <c r="M196" s="56" t="s">
        <v>35</v>
      </c>
      <c r="N196" s="164" t="s">
        <v>50</v>
      </c>
      <c r="O196" s="165">
        <v>0.82</v>
      </c>
      <c r="P196" s="165">
        <f t="shared" si="21"/>
        <v>0.82</v>
      </c>
      <c r="Q196" s="165">
        <v>0</v>
      </c>
      <c r="R196" s="165">
        <f t="shared" si="22"/>
        <v>0</v>
      </c>
      <c r="S196" s="165">
        <v>0</v>
      </c>
      <c r="T196" s="166">
        <f t="shared" si="23"/>
        <v>0</v>
      </c>
      <c r="AR196" s="15" t="s">
        <v>224</v>
      </c>
      <c r="AT196" s="15" t="s">
        <v>145</v>
      </c>
      <c r="AU196" s="15" t="s">
        <v>89</v>
      </c>
      <c r="AY196" s="15" t="s">
        <v>142</v>
      </c>
      <c r="BE196" s="167">
        <f t="shared" si="24"/>
        <v>561</v>
      </c>
      <c r="BF196" s="167">
        <f t="shared" si="25"/>
        <v>0</v>
      </c>
      <c r="BG196" s="167">
        <f t="shared" si="26"/>
        <v>0</v>
      </c>
      <c r="BH196" s="167">
        <f t="shared" si="27"/>
        <v>0</v>
      </c>
      <c r="BI196" s="167">
        <f t="shared" si="28"/>
        <v>0</v>
      </c>
      <c r="BJ196" s="15" t="s">
        <v>87</v>
      </c>
      <c r="BK196" s="167">
        <f t="shared" si="29"/>
        <v>561</v>
      </c>
      <c r="BL196" s="15" t="s">
        <v>224</v>
      </c>
      <c r="BM196" s="15" t="s">
        <v>1622</v>
      </c>
    </row>
    <row r="197" spans="2:65" s="1" customFormat="1" ht="16.5" customHeight="1">
      <c r="B197" s="30"/>
      <c r="C197" s="158" t="s">
        <v>580</v>
      </c>
      <c r="D197" s="158" t="s">
        <v>145</v>
      </c>
      <c r="E197" s="159" t="s">
        <v>1623</v>
      </c>
      <c r="F197" s="160" t="s">
        <v>1624</v>
      </c>
      <c r="G197" s="161" t="s">
        <v>148</v>
      </c>
      <c r="H197" s="162">
        <v>1</v>
      </c>
      <c r="I197" s="163">
        <v>3220</v>
      </c>
      <c r="J197" s="163">
        <f t="shared" si="20"/>
        <v>3220</v>
      </c>
      <c r="K197" s="160" t="s">
        <v>149</v>
      </c>
      <c r="L197" s="34"/>
      <c r="M197" s="56" t="s">
        <v>35</v>
      </c>
      <c r="N197" s="164" t="s">
        <v>50</v>
      </c>
      <c r="O197" s="165">
        <v>4.7</v>
      </c>
      <c r="P197" s="165">
        <f t="shared" si="21"/>
        <v>4.7</v>
      </c>
      <c r="Q197" s="165">
        <v>0</v>
      </c>
      <c r="R197" s="165">
        <f t="shared" si="22"/>
        <v>0</v>
      </c>
      <c r="S197" s="165">
        <v>0</v>
      </c>
      <c r="T197" s="166">
        <f t="shared" si="23"/>
        <v>0</v>
      </c>
      <c r="AR197" s="15" t="s">
        <v>224</v>
      </c>
      <c r="AT197" s="15" t="s">
        <v>145</v>
      </c>
      <c r="AU197" s="15" t="s">
        <v>89</v>
      </c>
      <c r="AY197" s="15" t="s">
        <v>142</v>
      </c>
      <c r="BE197" s="167">
        <f t="shared" si="24"/>
        <v>3220</v>
      </c>
      <c r="BF197" s="167">
        <f t="shared" si="25"/>
        <v>0</v>
      </c>
      <c r="BG197" s="167">
        <f t="shared" si="26"/>
        <v>0</v>
      </c>
      <c r="BH197" s="167">
        <f t="shared" si="27"/>
        <v>0</v>
      </c>
      <c r="BI197" s="167">
        <f t="shared" si="28"/>
        <v>0</v>
      </c>
      <c r="BJ197" s="15" t="s">
        <v>87</v>
      </c>
      <c r="BK197" s="167">
        <f t="shared" si="29"/>
        <v>3220</v>
      </c>
      <c r="BL197" s="15" t="s">
        <v>224</v>
      </c>
      <c r="BM197" s="15" t="s">
        <v>1625</v>
      </c>
    </row>
    <row r="198" spans="2:65" s="1" customFormat="1" ht="16.5" customHeight="1">
      <c r="B198" s="30"/>
      <c r="C198" s="158" t="s">
        <v>584</v>
      </c>
      <c r="D198" s="158" t="s">
        <v>145</v>
      </c>
      <c r="E198" s="159" t="s">
        <v>1626</v>
      </c>
      <c r="F198" s="160" t="s">
        <v>1627</v>
      </c>
      <c r="G198" s="161" t="s">
        <v>148</v>
      </c>
      <c r="H198" s="162">
        <v>1</v>
      </c>
      <c r="I198" s="163">
        <v>3900</v>
      </c>
      <c r="J198" s="163">
        <f t="shared" si="20"/>
        <v>3900</v>
      </c>
      <c r="K198" s="160" t="s">
        <v>149</v>
      </c>
      <c r="L198" s="34"/>
      <c r="M198" s="56" t="s">
        <v>35</v>
      </c>
      <c r="N198" s="164" t="s">
        <v>50</v>
      </c>
      <c r="O198" s="165">
        <v>5.7</v>
      </c>
      <c r="P198" s="165">
        <f t="shared" si="21"/>
        <v>5.7</v>
      </c>
      <c r="Q198" s="165">
        <v>0</v>
      </c>
      <c r="R198" s="165">
        <f t="shared" si="22"/>
        <v>0</v>
      </c>
      <c r="S198" s="165">
        <v>0</v>
      </c>
      <c r="T198" s="166">
        <f t="shared" si="23"/>
        <v>0</v>
      </c>
      <c r="AR198" s="15" t="s">
        <v>224</v>
      </c>
      <c r="AT198" s="15" t="s">
        <v>145</v>
      </c>
      <c r="AU198" s="15" t="s">
        <v>89</v>
      </c>
      <c r="AY198" s="15" t="s">
        <v>142</v>
      </c>
      <c r="BE198" s="167">
        <f t="shared" si="24"/>
        <v>3900</v>
      </c>
      <c r="BF198" s="167">
        <f t="shared" si="25"/>
        <v>0</v>
      </c>
      <c r="BG198" s="167">
        <f t="shared" si="26"/>
        <v>0</v>
      </c>
      <c r="BH198" s="167">
        <f t="shared" si="27"/>
        <v>0</v>
      </c>
      <c r="BI198" s="167">
        <f t="shared" si="28"/>
        <v>0</v>
      </c>
      <c r="BJ198" s="15" t="s">
        <v>87</v>
      </c>
      <c r="BK198" s="167">
        <f t="shared" si="29"/>
        <v>3900</v>
      </c>
      <c r="BL198" s="15" t="s">
        <v>224</v>
      </c>
      <c r="BM198" s="15" t="s">
        <v>1628</v>
      </c>
    </row>
    <row r="199" spans="2:65" s="1" customFormat="1" ht="33.75" customHeight="1">
      <c r="B199" s="30"/>
      <c r="C199" s="184" t="s">
        <v>588</v>
      </c>
      <c r="D199" s="184" t="s">
        <v>367</v>
      </c>
      <c r="E199" s="185" t="s">
        <v>1629</v>
      </c>
      <c r="F199" s="186" t="s">
        <v>1630</v>
      </c>
      <c r="G199" s="187" t="s">
        <v>148</v>
      </c>
      <c r="H199" s="188">
        <v>1</v>
      </c>
      <c r="I199" s="189">
        <v>15050</v>
      </c>
      <c r="J199" s="189">
        <f t="shared" si="20"/>
        <v>15050</v>
      </c>
      <c r="K199" s="186" t="s">
        <v>35</v>
      </c>
      <c r="L199" s="190"/>
      <c r="M199" s="191" t="s">
        <v>35</v>
      </c>
      <c r="N199" s="192" t="s">
        <v>50</v>
      </c>
      <c r="O199" s="165">
        <v>0</v>
      </c>
      <c r="P199" s="165">
        <f t="shared" si="21"/>
        <v>0</v>
      </c>
      <c r="Q199" s="165">
        <v>0</v>
      </c>
      <c r="R199" s="165">
        <f t="shared" si="22"/>
        <v>0</v>
      </c>
      <c r="S199" s="165">
        <v>0</v>
      </c>
      <c r="T199" s="166">
        <f t="shared" si="23"/>
        <v>0</v>
      </c>
      <c r="AR199" s="15" t="s">
        <v>1609</v>
      </c>
      <c r="AT199" s="15" t="s">
        <v>367</v>
      </c>
      <c r="AU199" s="15" t="s">
        <v>89</v>
      </c>
      <c r="AY199" s="15" t="s">
        <v>142</v>
      </c>
      <c r="BE199" s="167">
        <f t="shared" si="24"/>
        <v>15050</v>
      </c>
      <c r="BF199" s="167">
        <f t="shared" si="25"/>
        <v>0</v>
      </c>
      <c r="BG199" s="167">
        <f t="shared" si="26"/>
        <v>0</v>
      </c>
      <c r="BH199" s="167">
        <f t="shared" si="27"/>
        <v>0</v>
      </c>
      <c r="BI199" s="167">
        <f t="shared" si="28"/>
        <v>0</v>
      </c>
      <c r="BJ199" s="15" t="s">
        <v>87</v>
      </c>
      <c r="BK199" s="167">
        <f t="shared" si="29"/>
        <v>15050</v>
      </c>
      <c r="BL199" s="15" t="s">
        <v>483</v>
      </c>
      <c r="BM199" s="15" t="s">
        <v>1631</v>
      </c>
    </row>
    <row r="200" spans="2:65" s="1" customFormat="1" ht="16.5" customHeight="1">
      <c r="B200" s="30"/>
      <c r="C200" s="158" t="s">
        <v>483</v>
      </c>
      <c r="D200" s="158" t="s">
        <v>145</v>
      </c>
      <c r="E200" s="159" t="s">
        <v>1632</v>
      </c>
      <c r="F200" s="160" t="s">
        <v>1633</v>
      </c>
      <c r="G200" s="161" t="s">
        <v>148</v>
      </c>
      <c r="H200" s="162">
        <v>1</v>
      </c>
      <c r="I200" s="163">
        <v>2090</v>
      </c>
      <c r="J200" s="163">
        <f t="shared" si="20"/>
        <v>2090</v>
      </c>
      <c r="K200" s="160" t="s">
        <v>149</v>
      </c>
      <c r="L200" s="34"/>
      <c r="M200" s="56" t="s">
        <v>35</v>
      </c>
      <c r="N200" s="164" t="s">
        <v>50</v>
      </c>
      <c r="O200" s="165">
        <v>3.05</v>
      </c>
      <c r="P200" s="165">
        <f t="shared" si="21"/>
        <v>3.05</v>
      </c>
      <c r="Q200" s="165">
        <v>0</v>
      </c>
      <c r="R200" s="165">
        <f t="shared" si="22"/>
        <v>0</v>
      </c>
      <c r="S200" s="165">
        <v>0</v>
      </c>
      <c r="T200" s="166">
        <f t="shared" si="23"/>
        <v>0</v>
      </c>
      <c r="AR200" s="15" t="s">
        <v>224</v>
      </c>
      <c r="AT200" s="15" t="s">
        <v>145</v>
      </c>
      <c r="AU200" s="15" t="s">
        <v>89</v>
      </c>
      <c r="AY200" s="15" t="s">
        <v>142</v>
      </c>
      <c r="BE200" s="167">
        <f t="shared" si="24"/>
        <v>2090</v>
      </c>
      <c r="BF200" s="167">
        <f t="shared" si="25"/>
        <v>0</v>
      </c>
      <c r="BG200" s="167">
        <f t="shared" si="26"/>
        <v>0</v>
      </c>
      <c r="BH200" s="167">
        <f t="shared" si="27"/>
        <v>0</v>
      </c>
      <c r="BI200" s="167">
        <f t="shared" si="28"/>
        <v>0</v>
      </c>
      <c r="BJ200" s="15" t="s">
        <v>87</v>
      </c>
      <c r="BK200" s="167">
        <f t="shared" si="29"/>
        <v>2090</v>
      </c>
      <c r="BL200" s="15" t="s">
        <v>224</v>
      </c>
      <c r="BM200" s="15" t="s">
        <v>1634</v>
      </c>
    </row>
    <row r="201" spans="2:65" s="1" customFormat="1" ht="16.5" customHeight="1">
      <c r="B201" s="30"/>
      <c r="C201" s="158" t="s">
        <v>599</v>
      </c>
      <c r="D201" s="158" t="s">
        <v>145</v>
      </c>
      <c r="E201" s="159" t="s">
        <v>1635</v>
      </c>
      <c r="F201" s="160" t="s">
        <v>1636</v>
      </c>
      <c r="G201" s="161" t="s">
        <v>148</v>
      </c>
      <c r="H201" s="162">
        <v>1</v>
      </c>
      <c r="I201" s="163">
        <v>889</v>
      </c>
      <c r="J201" s="163">
        <f t="shared" si="20"/>
        <v>889</v>
      </c>
      <c r="K201" s="160" t="s">
        <v>149</v>
      </c>
      <c r="L201" s="34"/>
      <c r="M201" s="56" t="s">
        <v>35</v>
      </c>
      <c r="N201" s="164" t="s">
        <v>50</v>
      </c>
      <c r="O201" s="165">
        <v>1.3</v>
      </c>
      <c r="P201" s="165">
        <f t="shared" si="21"/>
        <v>1.3</v>
      </c>
      <c r="Q201" s="165">
        <v>0</v>
      </c>
      <c r="R201" s="165">
        <f t="shared" si="22"/>
        <v>0</v>
      </c>
      <c r="S201" s="165">
        <v>0</v>
      </c>
      <c r="T201" s="166">
        <f t="shared" si="23"/>
        <v>0</v>
      </c>
      <c r="AR201" s="15" t="s">
        <v>224</v>
      </c>
      <c r="AT201" s="15" t="s">
        <v>145</v>
      </c>
      <c r="AU201" s="15" t="s">
        <v>89</v>
      </c>
      <c r="AY201" s="15" t="s">
        <v>142</v>
      </c>
      <c r="BE201" s="167">
        <f t="shared" si="24"/>
        <v>889</v>
      </c>
      <c r="BF201" s="167">
        <f t="shared" si="25"/>
        <v>0</v>
      </c>
      <c r="BG201" s="167">
        <f t="shared" si="26"/>
        <v>0</v>
      </c>
      <c r="BH201" s="167">
        <f t="shared" si="27"/>
        <v>0</v>
      </c>
      <c r="BI201" s="167">
        <f t="shared" si="28"/>
        <v>0</v>
      </c>
      <c r="BJ201" s="15" t="s">
        <v>87</v>
      </c>
      <c r="BK201" s="167">
        <f t="shared" si="29"/>
        <v>889</v>
      </c>
      <c r="BL201" s="15" t="s">
        <v>224</v>
      </c>
      <c r="BM201" s="15" t="s">
        <v>1637</v>
      </c>
    </row>
    <row r="202" spans="2:65" s="1" customFormat="1" ht="16.5" customHeight="1">
      <c r="B202" s="30"/>
      <c r="C202" s="158" t="s">
        <v>603</v>
      </c>
      <c r="D202" s="158" t="s">
        <v>145</v>
      </c>
      <c r="E202" s="159" t="s">
        <v>1638</v>
      </c>
      <c r="F202" s="160" t="s">
        <v>1639</v>
      </c>
      <c r="G202" s="161" t="s">
        <v>148</v>
      </c>
      <c r="H202" s="162">
        <v>1</v>
      </c>
      <c r="I202" s="163">
        <v>75.3</v>
      </c>
      <c r="J202" s="163">
        <f t="shared" si="20"/>
        <v>75.3</v>
      </c>
      <c r="K202" s="160" t="s">
        <v>149</v>
      </c>
      <c r="L202" s="34"/>
      <c r="M202" s="56" t="s">
        <v>35</v>
      </c>
      <c r="N202" s="164" t="s">
        <v>50</v>
      </c>
      <c r="O202" s="165">
        <v>0.11</v>
      </c>
      <c r="P202" s="165">
        <f t="shared" si="21"/>
        <v>0.11</v>
      </c>
      <c r="Q202" s="165">
        <v>0</v>
      </c>
      <c r="R202" s="165">
        <f t="shared" si="22"/>
        <v>0</v>
      </c>
      <c r="S202" s="165">
        <v>0</v>
      </c>
      <c r="T202" s="166">
        <f t="shared" si="23"/>
        <v>0</v>
      </c>
      <c r="AR202" s="15" t="s">
        <v>224</v>
      </c>
      <c r="AT202" s="15" t="s">
        <v>145</v>
      </c>
      <c r="AU202" s="15" t="s">
        <v>89</v>
      </c>
      <c r="AY202" s="15" t="s">
        <v>142</v>
      </c>
      <c r="BE202" s="167">
        <f t="shared" si="24"/>
        <v>75.3</v>
      </c>
      <c r="BF202" s="167">
        <f t="shared" si="25"/>
        <v>0</v>
      </c>
      <c r="BG202" s="167">
        <f t="shared" si="26"/>
        <v>0</v>
      </c>
      <c r="BH202" s="167">
        <f t="shared" si="27"/>
        <v>0</v>
      </c>
      <c r="BI202" s="167">
        <f t="shared" si="28"/>
        <v>0</v>
      </c>
      <c r="BJ202" s="15" t="s">
        <v>87</v>
      </c>
      <c r="BK202" s="167">
        <f t="shared" si="29"/>
        <v>75.3</v>
      </c>
      <c r="BL202" s="15" t="s">
        <v>224</v>
      </c>
      <c r="BM202" s="15" t="s">
        <v>1640</v>
      </c>
    </row>
    <row r="203" spans="2:65" s="1" customFormat="1" ht="16.5" customHeight="1">
      <c r="B203" s="30"/>
      <c r="C203" s="184" t="s">
        <v>608</v>
      </c>
      <c r="D203" s="184" t="s">
        <v>367</v>
      </c>
      <c r="E203" s="185" t="s">
        <v>1641</v>
      </c>
      <c r="F203" s="186" t="s">
        <v>1642</v>
      </c>
      <c r="G203" s="187" t="s">
        <v>148</v>
      </c>
      <c r="H203" s="188">
        <v>1</v>
      </c>
      <c r="I203" s="189">
        <v>3100</v>
      </c>
      <c r="J203" s="189">
        <f t="shared" si="20"/>
        <v>3100</v>
      </c>
      <c r="K203" s="186" t="s">
        <v>149</v>
      </c>
      <c r="L203" s="190"/>
      <c r="M203" s="191" t="s">
        <v>35</v>
      </c>
      <c r="N203" s="192" t="s">
        <v>50</v>
      </c>
      <c r="O203" s="165">
        <v>0</v>
      </c>
      <c r="P203" s="165">
        <f t="shared" si="21"/>
        <v>0</v>
      </c>
      <c r="Q203" s="165">
        <v>1.5E-3</v>
      </c>
      <c r="R203" s="165">
        <f t="shared" si="22"/>
        <v>1.5E-3</v>
      </c>
      <c r="S203" s="165">
        <v>0</v>
      </c>
      <c r="T203" s="166">
        <f t="shared" si="23"/>
        <v>0</v>
      </c>
      <c r="AR203" s="15" t="s">
        <v>448</v>
      </c>
      <c r="AT203" s="15" t="s">
        <v>367</v>
      </c>
      <c r="AU203" s="15" t="s">
        <v>89</v>
      </c>
      <c r="AY203" s="15" t="s">
        <v>142</v>
      </c>
      <c r="BE203" s="167">
        <f t="shared" si="24"/>
        <v>3100</v>
      </c>
      <c r="BF203" s="167">
        <f t="shared" si="25"/>
        <v>0</v>
      </c>
      <c r="BG203" s="167">
        <f t="shared" si="26"/>
        <v>0</v>
      </c>
      <c r="BH203" s="167">
        <f t="shared" si="27"/>
        <v>0</v>
      </c>
      <c r="BI203" s="167">
        <f t="shared" si="28"/>
        <v>0</v>
      </c>
      <c r="BJ203" s="15" t="s">
        <v>87</v>
      </c>
      <c r="BK203" s="167">
        <f t="shared" si="29"/>
        <v>3100</v>
      </c>
      <c r="BL203" s="15" t="s">
        <v>224</v>
      </c>
      <c r="BM203" s="15" t="s">
        <v>1643</v>
      </c>
    </row>
    <row r="204" spans="2:65" s="1" customFormat="1" ht="19.5">
      <c r="B204" s="30"/>
      <c r="C204" s="31"/>
      <c r="D204" s="170" t="s">
        <v>216</v>
      </c>
      <c r="E204" s="31"/>
      <c r="F204" s="179" t="s">
        <v>1644</v>
      </c>
      <c r="G204" s="31"/>
      <c r="H204" s="31"/>
      <c r="I204" s="31"/>
      <c r="J204" s="31"/>
      <c r="K204" s="31"/>
      <c r="L204" s="34"/>
      <c r="M204" s="180"/>
      <c r="N204" s="57"/>
      <c r="O204" s="57"/>
      <c r="P204" s="57"/>
      <c r="Q204" s="57"/>
      <c r="R204" s="57"/>
      <c r="S204" s="57"/>
      <c r="T204" s="58"/>
      <c r="AT204" s="15" t="s">
        <v>216</v>
      </c>
      <c r="AU204" s="15" t="s">
        <v>89</v>
      </c>
    </row>
    <row r="205" spans="2:65" s="1" customFormat="1" ht="16.5" customHeight="1">
      <c r="B205" s="30"/>
      <c r="C205" s="184" t="s">
        <v>613</v>
      </c>
      <c r="D205" s="184" t="s">
        <v>367</v>
      </c>
      <c r="E205" s="185" t="s">
        <v>1645</v>
      </c>
      <c r="F205" s="186" t="s">
        <v>1646</v>
      </c>
      <c r="G205" s="187" t="s">
        <v>148</v>
      </c>
      <c r="H205" s="188">
        <v>1</v>
      </c>
      <c r="I205" s="189">
        <v>401</v>
      </c>
      <c r="J205" s="189">
        <f>ROUND(I205*H205,2)</f>
        <v>401</v>
      </c>
      <c r="K205" s="186" t="s">
        <v>149</v>
      </c>
      <c r="L205" s="190"/>
      <c r="M205" s="191" t="s">
        <v>35</v>
      </c>
      <c r="N205" s="192" t="s">
        <v>50</v>
      </c>
      <c r="O205" s="165">
        <v>0</v>
      </c>
      <c r="P205" s="165">
        <f>O205*H205</f>
        <v>0</v>
      </c>
      <c r="Q205" s="165">
        <v>1.3999999999999999E-4</v>
      </c>
      <c r="R205" s="165">
        <f>Q205*H205</f>
        <v>1.3999999999999999E-4</v>
      </c>
      <c r="S205" s="165">
        <v>0</v>
      </c>
      <c r="T205" s="166">
        <f>S205*H205</f>
        <v>0</v>
      </c>
      <c r="AR205" s="15" t="s">
        <v>448</v>
      </c>
      <c r="AT205" s="15" t="s">
        <v>367</v>
      </c>
      <c r="AU205" s="15" t="s">
        <v>89</v>
      </c>
      <c r="AY205" s="15" t="s">
        <v>142</v>
      </c>
      <c r="BE205" s="167">
        <f>IF(N205="základní",J205,0)</f>
        <v>401</v>
      </c>
      <c r="BF205" s="167">
        <f>IF(N205="snížená",J205,0)</f>
        <v>0</v>
      </c>
      <c r="BG205" s="167">
        <f>IF(N205="zákl. přenesená",J205,0)</f>
        <v>0</v>
      </c>
      <c r="BH205" s="167">
        <f>IF(N205="sníž. přenesená",J205,0)</f>
        <v>0</v>
      </c>
      <c r="BI205" s="167">
        <f>IF(N205="nulová",J205,0)</f>
        <v>0</v>
      </c>
      <c r="BJ205" s="15" t="s">
        <v>87</v>
      </c>
      <c r="BK205" s="167">
        <f>ROUND(I205*H205,2)</f>
        <v>401</v>
      </c>
      <c r="BL205" s="15" t="s">
        <v>224</v>
      </c>
      <c r="BM205" s="15" t="s">
        <v>1647</v>
      </c>
    </row>
    <row r="206" spans="2:65" s="1" customFormat="1" ht="19.5">
      <c r="B206" s="30"/>
      <c r="C206" s="31"/>
      <c r="D206" s="170" t="s">
        <v>216</v>
      </c>
      <c r="E206" s="31"/>
      <c r="F206" s="179" t="s">
        <v>1644</v>
      </c>
      <c r="G206" s="31"/>
      <c r="H206" s="31"/>
      <c r="I206" s="31"/>
      <c r="J206" s="31"/>
      <c r="K206" s="31"/>
      <c r="L206" s="34"/>
      <c r="M206" s="180"/>
      <c r="N206" s="57"/>
      <c r="O206" s="57"/>
      <c r="P206" s="57"/>
      <c r="Q206" s="57"/>
      <c r="R206" s="57"/>
      <c r="S206" s="57"/>
      <c r="T206" s="58"/>
      <c r="AT206" s="15" t="s">
        <v>216</v>
      </c>
      <c r="AU206" s="15" t="s">
        <v>89</v>
      </c>
    </row>
    <row r="207" spans="2:65" s="1" customFormat="1" ht="16.5" customHeight="1">
      <c r="B207" s="30"/>
      <c r="C207" s="184" t="s">
        <v>618</v>
      </c>
      <c r="D207" s="184" t="s">
        <v>367</v>
      </c>
      <c r="E207" s="185" t="s">
        <v>1648</v>
      </c>
      <c r="F207" s="186" t="s">
        <v>1649</v>
      </c>
      <c r="G207" s="187" t="s">
        <v>148</v>
      </c>
      <c r="H207" s="188">
        <v>1</v>
      </c>
      <c r="I207" s="189">
        <v>1770</v>
      </c>
      <c r="J207" s="189">
        <f>ROUND(I207*H207,2)</f>
        <v>1770</v>
      </c>
      <c r="K207" s="186" t="s">
        <v>149</v>
      </c>
      <c r="L207" s="190"/>
      <c r="M207" s="191" t="s">
        <v>35</v>
      </c>
      <c r="N207" s="192" t="s">
        <v>50</v>
      </c>
      <c r="O207" s="165">
        <v>0</v>
      </c>
      <c r="P207" s="165">
        <f>O207*H207</f>
        <v>0</v>
      </c>
      <c r="Q207" s="165">
        <v>4.8000000000000001E-4</v>
      </c>
      <c r="R207" s="165">
        <f>Q207*H207</f>
        <v>4.8000000000000001E-4</v>
      </c>
      <c r="S207" s="165">
        <v>0</v>
      </c>
      <c r="T207" s="166">
        <f>S207*H207</f>
        <v>0</v>
      </c>
      <c r="AR207" s="15" t="s">
        <v>448</v>
      </c>
      <c r="AT207" s="15" t="s">
        <v>367</v>
      </c>
      <c r="AU207" s="15" t="s">
        <v>89</v>
      </c>
      <c r="AY207" s="15" t="s">
        <v>142</v>
      </c>
      <c r="BE207" s="167">
        <f>IF(N207="základní",J207,0)</f>
        <v>1770</v>
      </c>
      <c r="BF207" s="167">
        <f>IF(N207="snížená",J207,0)</f>
        <v>0</v>
      </c>
      <c r="BG207" s="167">
        <f>IF(N207="zákl. přenesená",J207,0)</f>
        <v>0</v>
      </c>
      <c r="BH207" s="167">
        <f>IF(N207="sníž. přenesená",J207,0)</f>
        <v>0</v>
      </c>
      <c r="BI207" s="167">
        <f>IF(N207="nulová",J207,0)</f>
        <v>0</v>
      </c>
      <c r="BJ207" s="15" t="s">
        <v>87</v>
      </c>
      <c r="BK207" s="167">
        <f>ROUND(I207*H207,2)</f>
        <v>1770</v>
      </c>
      <c r="BL207" s="15" t="s">
        <v>224</v>
      </c>
      <c r="BM207" s="15" t="s">
        <v>1650</v>
      </c>
    </row>
    <row r="208" spans="2:65" s="1" customFormat="1" ht="22.5" customHeight="1">
      <c r="B208" s="30"/>
      <c r="C208" s="184" t="s">
        <v>625</v>
      </c>
      <c r="D208" s="184" t="s">
        <v>367</v>
      </c>
      <c r="E208" s="185" t="s">
        <v>1651</v>
      </c>
      <c r="F208" s="186" t="s">
        <v>1652</v>
      </c>
      <c r="G208" s="187" t="s">
        <v>148</v>
      </c>
      <c r="H208" s="188">
        <v>1</v>
      </c>
      <c r="I208" s="189">
        <v>4632</v>
      </c>
      <c r="J208" s="189">
        <f>ROUND(I208*H208,2)</f>
        <v>4632</v>
      </c>
      <c r="K208" s="186" t="s">
        <v>35</v>
      </c>
      <c r="L208" s="190"/>
      <c r="M208" s="191" t="s">
        <v>35</v>
      </c>
      <c r="N208" s="192" t="s">
        <v>50</v>
      </c>
      <c r="O208" s="165">
        <v>0</v>
      </c>
      <c r="P208" s="165">
        <f>O208*H208</f>
        <v>0</v>
      </c>
      <c r="Q208" s="165">
        <v>0</v>
      </c>
      <c r="R208" s="165">
        <f>Q208*H208</f>
        <v>0</v>
      </c>
      <c r="S208" s="165">
        <v>0</v>
      </c>
      <c r="T208" s="166">
        <f>S208*H208</f>
        <v>0</v>
      </c>
      <c r="AR208" s="15" t="s">
        <v>1609</v>
      </c>
      <c r="AT208" s="15" t="s">
        <v>367</v>
      </c>
      <c r="AU208" s="15" t="s">
        <v>89</v>
      </c>
      <c r="AY208" s="15" t="s">
        <v>142</v>
      </c>
      <c r="BE208" s="167">
        <f>IF(N208="základní",J208,0)</f>
        <v>4632</v>
      </c>
      <c r="BF208" s="167">
        <f>IF(N208="snížená",J208,0)</f>
        <v>0</v>
      </c>
      <c r="BG208" s="167">
        <f>IF(N208="zákl. přenesená",J208,0)</f>
        <v>0</v>
      </c>
      <c r="BH208" s="167">
        <f>IF(N208="sníž. přenesená",J208,0)</f>
        <v>0</v>
      </c>
      <c r="BI208" s="167">
        <f>IF(N208="nulová",J208,0)</f>
        <v>0</v>
      </c>
      <c r="BJ208" s="15" t="s">
        <v>87</v>
      </c>
      <c r="BK208" s="167">
        <f>ROUND(I208*H208,2)</f>
        <v>4632</v>
      </c>
      <c r="BL208" s="15" t="s">
        <v>483</v>
      </c>
      <c r="BM208" s="15" t="s">
        <v>1653</v>
      </c>
    </row>
    <row r="209" spans="2:65" s="10" customFormat="1" ht="25.9" customHeight="1">
      <c r="B209" s="143"/>
      <c r="C209" s="144"/>
      <c r="D209" s="145" t="s">
        <v>78</v>
      </c>
      <c r="E209" s="146" t="s">
        <v>367</v>
      </c>
      <c r="F209" s="146" t="s">
        <v>1270</v>
      </c>
      <c r="G209" s="144"/>
      <c r="H209" s="144"/>
      <c r="I209" s="144"/>
      <c r="J209" s="147">
        <f>BK209</f>
        <v>193084.56000000003</v>
      </c>
      <c r="K209" s="144"/>
      <c r="L209" s="148"/>
      <c r="M209" s="149"/>
      <c r="N209" s="150"/>
      <c r="O209" s="150"/>
      <c r="P209" s="151">
        <f>P210+P258</f>
        <v>156.26074999999997</v>
      </c>
      <c r="Q209" s="150"/>
      <c r="R209" s="151">
        <f>R210+R258</f>
        <v>19.821497000000001</v>
      </c>
      <c r="S209" s="150"/>
      <c r="T209" s="152">
        <f>T210+T258</f>
        <v>0</v>
      </c>
      <c r="AR209" s="153" t="s">
        <v>157</v>
      </c>
      <c r="AT209" s="154" t="s">
        <v>78</v>
      </c>
      <c r="AU209" s="154" t="s">
        <v>79</v>
      </c>
      <c r="AY209" s="153" t="s">
        <v>142</v>
      </c>
      <c r="BK209" s="155">
        <f>BK210+BK258</f>
        <v>193084.56000000003</v>
      </c>
    </row>
    <row r="210" spans="2:65" s="10" customFormat="1" ht="22.9" customHeight="1">
      <c r="B210" s="143"/>
      <c r="C210" s="144"/>
      <c r="D210" s="145" t="s">
        <v>78</v>
      </c>
      <c r="E210" s="156" t="s">
        <v>1654</v>
      </c>
      <c r="F210" s="156" t="s">
        <v>1655</v>
      </c>
      <c r="G210" s="144"/>
      <c r="H210" s="144"/>
      <c r="I210" s="144"/>
      <c r="J210" s="157">
        <f>BK210</f>
        <v>141705.28000000003</v>
      </c>
      <c r="K210" s="144"/>
      <c r="L210" s="148"/>
      <c r="M210" s="149"/>
      <c r="N210" s="150"/>
      <c r="O210" s="150"/>
      <c r="P210" s="151">
        <f>SUM(P211:P257)</f>
        <v>70.793999999999997</v>
      </c>
      <c r="Q210" s="150"/>
      <c r="R210" s="151">
        <f>SUM(R211:R257)</f>
        <v>1.3545070000000001</v>
      </c>
      <c r="S210" s="150"/>
      <c r="T210" s="152">
        <f>SUM(T211:T257)</f>
        <v>0</v>
      </c>
      <c r="AR210" s="153" t="s">
        <v>157</v>
      </c>
      <c r="AT210" s="154" t="s">
        <v>78</v>
      </c>
      <c r="AU210" s="154" t="s">
        <v>87</v>
      </c>
      <c r="AY210" s="153" t="s">
        <v>142</v>
      </c>
      <c r="BK210" s="155">
        <f>SUM(BK211:BK257)</f>
        <v>141705.28000000003</v>
      </c>
    </row>
    <row r="211" spans="2:65" s="1" customFormat="1" ht="16.5" customHeight="1">
      <c r="B211" s="30"/>
      <c r="C211" s="158" t="s">
        <v>630</v>
      </c>
      <c r="D211" s="158" t="s">
        <v>145</v>
      </c>
      <c r="E211" s="159" t="s">
        <v>1656</v>
      </c>
      <c r="F211" s="160" t="s">
        <v>1657</v>
      </c>
      <c r="G211" s="161" t="s">
        <v>148</v>
      </c>
      <c r="H211" s="162">
        <v>16</v>
      </c>
      <c r="I211" s="163">
        <v>79.2</v>
      </c>
      <c r="J211" s="163">
        <f>ROUND(I211*H211,2)</f>
        <v>1267.2</v>
      </c>
      <c r="K211" s="160" t="s">
        <v>149</v>
      </c>
      <c r="L211" s="34"/>
      <c r="M211" s="56" t="s">
        <v>35</v>
      </c>
      <c r="N211" s="164" t="s">
        <v>50</v>
      </c>
      <c r="O211" s="165">
        <v>0.187</v>
      </c>
      <c r="P211" s="165">
        <f>O211*H211</f>
        <v>2.992</v>
      </c>
      <c r="Q211" s="165">
        <v>0</v>
      </c>
      <c r="R211" s="165">
        <f>Q211*H211</f>
        <v>0</v>
      </c>
      <c r="S211" s="165">
        <v>0</v>
      </c>
      <c r="T211" s="166">
        <f>S211*H211</f>
        <v>0</v>
      </c>
      <c r="AR211" s="15" t="s">
        <v>483</v>
      </c>
      <c r="AT211" s="15" t="s">
        <v>145</v>
      </c>
      <c r="AU211" s="15" t="s">
        <v>89</v>
      </c>
      <c r="AY211" s="15" t="s">
        <v>142</v>
      </c>
      <c r="BE211" s="167">
        <f>IF(N211="základní",J211,0)</f>
        <v>1267.2</v>
      </c>
      <c r="BF211" s="167">
        <f>IF(N211="snížená",J211,0)</f>
        <v>0</v>
      </c>
      <c r="BG211" s="167">
        <f>IF(N211="zákl. přenesená",J211,0)</f>
        <v>0</v>
      </c>
      <c r="BH211" s="167">
        <f>IF(N211="sníž. přenesená",J211,0)</f>
        <v>0</v>
      </c>
      <c r="BI211" s="167">
        <f>IF(N211="nulová",J211,0)</f>
        <v>0</v>
      </c>
      <c r="BJ211" s="15" t="s">
        <v>87</v>
      </c>
      <c r="BK211" s="167">
        <f>ROUND(I211*H211,2)</f>
        <v>1267.2</v>
      </c>
      <c r="BL211" s="15" t="s">
        <v>483</v>
      </c>
      <c r="BM211" s="15" t="s">
        <v>1658</v>
      </c>
    </row>
    <row r="212" spans="2:65" s="1" customFormat="1" ht="16.5" customHeight="1">
      <c r="B212" s="30"/>
      <c r="C212" s="158" t="s">
        <v>634</v>
      </c>
      <c r="D212" s="158" t="s">
        <v>145</v>
      </c>
      <c r="E212" s="159" t="s">
        <v>1659</v>
      </c>
      <c r="F212" s="160" t="s">
        <v>1660</v>
      </c>
      <c r="G212" s="161" t="s">
        <v>148</v>
      </c>
      <c r="H212" s="162">
        <v>6</v>
      </c>
      <c r="I212" s="163">
        <v>147</v>
      </c>
      <c r="J212" s="163">
        <f>ROUND(I212*H212,2)</f>
        <v>882</v>
      </c>
      <c r="K212" s="160" t="s">
        <v>149</v>
      </c>
      <c r="L212" s="34"/>
      <c r="M212" s="56" t="s">
        <v>35</v>
      </c>
      <c r="N212" s="164" t="s">
        <v>50</v>
      </c>
      <c r="O212" s="165">
        <v>0.34799999999999998</v>
      </c>
      <c r="P212" s="165">
        <f>O212*H212</f>
        <v>2.0880000000000001</v>
      </c>
      <c r="Q212" s="165">
        <v>0</v>
      </c>
      <c r="R212" s="165">
        <f>Q212*H212</f>
        <v>0</v>
      </c>
      <c r="S212" s="165">
        <v>0</v>
      </c>
      <c r="T212" s="166">
        <f>S212*H212</f>
        <v>0</v>
      </c>
      <c r="AR212" s="15" t="s">
        <v>483</v>
      </c>
      <c r="AT212" s="15" t="s">
        <v>145</v>
      </c>
      <c r="AU212" s="15" t="s">
        <v>89</v>
      </c>
      <c r="AY212" s="15" t="s">
        <v>142</v>
      </c>
      <c r="BE212" s="167">
        <f>IF(N212="základní",J212,0)</f>
        <v>882</v>
      </c>
      <c r="BF212" s="167">
        <f>IF(N212="snížená",J212,0)</f>
        <v>0</v>
      </c>
      <c r="BG212" s="167">
        <f>IF(N212="zákl. přenesená",J212,0)</f>
        <v>0</v>
      </c>
      <c r="BH212" s="167">
        <f>IF(N212="sníž. přenesená",J212,0)</f>
        <v>0</v>
      </c>
      <c r="BI212" s="167">
        <f>IF(N212="nulová",J212,0)</f>
        <v>0</v>
      </c>
      <c r="BJ212" s="15" t="s">
        <v>87</v>
      </c>
      <c r="BK212" s="167">
        <f>ROUND(I212*H212,2)</f>
        <v>882</v>
      </c>
      <c r="BL212" s="15" t="s">
        <v>483</v>
      </c>
      <c r="BM212" s="15" t="s">
        <v>1661</v>
      </c>
    </row>
    <row r="213" spans="2:65" s="1" customFormat="1" ht="16.5" customHeight="1">
      <c r="B213" s="30"/>
      <c r="C213" s="158" t="s">
        <v>642</v>
      </c>
      <c r="D213" s="158" t="s">
        <v>145</v>
      </c>
      <c r="E213" s="159" t="s">
        <v>1662</v>
      </c>
      <c r="F213" s="160" t="s">
        <v>1663</v>
      </c>
      <c r="G213" s="161" t="s">
        <v>148</v>
      </c>
      <c r="H213" s="162">
        <v>2</v>
      </c>
      <c r="I213" s="163">
        <v>92.8</v>
      </c>
      <c r="J213" s="163">
        <f>ROUND(I213*H213,2)</f>
        <v>185.6</v>
      </c>
      <c r="K213" s="160" t="s">
        <v>149</v>
      </c>
      <c r="L213" s="34"/>
      <c r="M213" s="56" t="s">
        <v>35</v>
      </c>
      <c r="N213" s="164" t="s">
        <v>50</v>
      </c>
      <c r="O213" s="165">
        <v>0.24199999999999999</v>
      </c>
      <c r="P213" s="165">
        <f>O213*H213</f>
        <v>0.48399999999999999</v>
      </c>
      <c r="Q213" s="165">
        <v>0</v>
      </c>
      <c r="R213" s="165">
        <f>Q213*H213</f>
        <v>0</v>
      </c>
      <c r="S213" s="165">
        <v>0</v>
      </c>
      <c r="T213" s="166">
        <f>S213*H213</f>
        <v>0</v>
      </c>
      <c r="AR213" s="15" t="s">
        <v>483</v>
      </c>
      <c r="AT213" s="15" t="s">
        <v>145</v>
      </c>
      <c r="AU213" s="15" t="s">
        <v>89</v>
      </c>
      <c r="AY213" s="15" t="s">
        <v>142</v>
      </c>
      <c r="BE213" s="167">
        <f>IF(N213="základní",J213,0)</f>
        <v>185.6</v>
      </c>
      <c r="BF213" s="167">
        <f>IF(N213="snížená",J213,0)</f>
        <v>0</v>
      </c>
      <c r="BG213" s="167">
        <f>IF(N213="zákl. přenesená",J213,0)</f>
        <v>0</v>
      </c>
      <c r="BH213" s="167">
        <f>IF(N213="sníž. přenesená",J213,0)</f>
        <v>0</v>
      </c>
      <c r="BI213" s="167">
        <f>IF(N213="nulová",J213,0)</f>
        <v>0</v>
      </c>
      <c r="BJ213" s="15" t="s">
        <v>87</v>
      </c>
      <c r="BK213" s="167">
        <f>ROUND(I213*H213,2)</f>
        <v>185.6</v>
      </c>
      <c r="BL213" s="15" t="s">
        <v>483</v>
      </c>
      <c r="BM213" s="15" t="s">
        <v>1664</v>
      </c>
    </row>
    <row r="214" spans="2:65" s="11" customFormat="1" ht="11.25">
      <c r="B214" s="168"/>
      <c r="C214" s="169"/>
      <c r="D214" s="170" t="s">
        <v>155</v>
      </c>
      <c r="E214" s="171" t="s">
        <v>35</v>
      </c>
      <c r="F214" s="172" t="s">
        <v>1665</v>
      </c>
      <c r="G214" s="169"/>
      <c r="H214" s="173">
        <v>2</v>
      </c>
      <c r="I214" s="169"/>
      <c r="J214" s="169"/>
      <c r="K214" s="169"/>
      <c r="L214" s="174"/>
      <c r="M214" s="175"/>
      <c r="N214" s="176"/>
      <c r="O214" s="176"/>
      <c r="P214" s="176"/>
      <c r="Q214" s="176"/>
      <c r="R214" s="176"/>
      <c r="S214" s="176"/>
      <c r="T214" s="177"/>
      <c r="AT214" s="178" t="s">
        <v>155</v>
      </c>
      <c r="AU214" s="178" t="s">
        <v>89</v>
      </c>
      <c r="AV214" s="11" t="s">
        <v>89</v>
      </c>
      <c r="AW214" s="11" t="s">
        <v>41</v>
      </c>
      <c r="AX214" s="11" t="s">
        <v>79</v>
      </c>
      <c r="AY214" s="178" t="s">
        <v>142</v>
      </c>
    </row>
    <row r="215" spans="2:65" s="1" customFormat="1" ht="16.5" customHeight="1">
      <c r="B215" s="30"/>
      <c r="C215" s="184" t="s">
        <v>1163</v>
      </c>
      <c r="D215" s="184" t="s">
        <v>367</v>
      </c>
      <c r="E215" s="185" t="s">
        <v>1666</v>
      </c>
      <c r="F215" s="186" t="s">
        <v>1667</v>
      </c>
      <c r="G215" s="187" t="s">
        <v>148</v>
      </c>
      <c r="H215" s="188">
        <v>2</v>
      </c>
      <c r="I215" s="189">
        <v>57</v>
      </c>
      <c r="J215" s="189">
        <f>ROUND(I215*H215,2)</f>
        <v>114</v>
      </c>
      <c r="K215" s="186" t="s">
        <v>149</v>
      </c>
      <c r="L215" s="190"/>
      <c r="M215" s="191" t="s">
        <v>35</v>
      </c>
      <c r="N215" s="192" t="s">
        <v>50</v>
      </c>
      <c r="O215" s="165">
        <v>0</v>
      </c>
      <c r="P215" s="165">
        <f>O215*H215</f>
        <v>0</v>
      </c>
      <c r="Q215" s="165">
        <v>1.7000000000000001E-4</v>
      </c>
      <c r="R215" s="165">
        <f>Q215*H215</f>
        <v>3.4000000000000002E-4</v>
      </c>
      <c r="S215" s="165">
        <v>0</v>
      </c>
      <c r="T215" s="166">
        <f>S215*H215</f>
        <v>0</v>
      </c>
      <c r="AR215" s="15" t="s">
        <v>815</v>
      </c>
      <c r="AT215" s="15" t="s">
        <v>367</v>
      </c>
      <c r="AU215" s="15" t="s">
        <v>89</v>
      </c>
      <c r="AY215" s="15" t="s">
        <v>142</v>
      </c>
      <c r="BE215" s="167">
        <f>IF(N215="základní",J215,0)</f>
        <v>114</v>
      </c>
      <c r="BF215" s="167">
        <f>IF(N215="snížená",J215,0)</f>
        <v>0</v>
      </c>
      <c r="BG215" s="167">
        <f>IF(N215="zákl. přenesená",J215,0)</f>
        <v>0</v>
      </c>
      <c r="BH215" s="167">
        <f>IF(N215="sníž. přenesená",J215,0)</f>
        <v>0</v>
      </c>
      <c r="BI215" s="167">
        <f>IF(N215="nulová",J215,0)</f>
        <v>0</v>
      </c>
      <c r="BJ215" s="15" t="s">
        <v>87</v>
      </c>
      <c r="BK215" s="167">
        <f>ROUND(I215*H215,2)</f>
        <v>114</v>
      </c>
      <c r="BL215" s="15" t="s">
        <v>815</v>
      </c>
      <c r="BM215" s="15" t="s">
        <v>1668</v>
      </c>
    </row>
    <row r="216" spans="2:65" s="1" customFormat="1" ht="16.5" customHeight="1">
      <c r="B216" s="30"/>
      <c r="C216" s="184" t="s">
        <v>1168</v>
      </c>
      <c r="D216" s="184" t="s">
        <v>367</v>
      </c>
      <c r="E216" s="185" t="s">
        <v>1669</v>
      </c>
      <c r="F216" s="186" t="s">
        <v>1670</v>
      </c>
      <c r="G216" s="187" t="s">
        <v>148</v>
      </c>
      <c r="H216" s="188">
        <v>2</v>
      </c>
      <c r="I216" s="189">
        <v>7.37</v>
      </c>
      <c r="J216" s="189">
        <f>ROUND(I216*H216,2)</f>
        <v>14.74</v>
      </c>
      <c r="K216" s="186" t="s">
        <v>149</v>
      </c>
      <c r="L216" s="190"/>
      <c r="M216" s="191" t="s">
        <v>35</v>
      </c>
      <c r="N216" s="192" t="s">
        <v>50</v>
      </c>
      <c r="O216" s="165">
        <v>0</v>
      </c>
      <c r="P216" s="165">
        <f>O216*H216</f>
        <v>0</v>
      </c>
      <c r="Q216" s="165">
        <v>3.0000000000000001E-5</v>
      </c>
      <c r="R216" s="165">
        <f>Q216*H216</f>
        <v>6.0000000000000002E-5</v>
      </c>
      <c r="S216" s="165">
        <v>0</v>
      </c>
      <c r="T216" s="166">
        <f>S216*H216</f>
        <v>0</v>
      </c>
      <c r="AR216" s="15" t="s">
        <v>815</v>
      </c>
      <c r="AT216" s="15" t="s">
        <v>367</v>
      </c>
      <c r="AU216" s="15" t="s">
        <v>89</v>
      </c>
      <c r="AY216" s="15" t="s">
        <v>142</v>
      </c>
      <c r="BE216" s="167">
        <f>IF(N216="základní",J216,0)</f>
        <v>14.74</v>
      </c>
      <c r="BF216" s="167">
        <f>IF(N216="snížená",J216,0)</f>
        <v>0</v>
      </c>
      <c r="BG216" s="167">
        <f>IF(N216="zákl. přenesená",J216,0)</f>
        <v>0</v>
      </c>
      <c r="BH216" s="167">
        <f>IF(N216="sníž. přenesená",J216,0)</f>
        <v>0</v>
      </c>
      <c r="BI216" s="167">
        <f>IF(N216="nulová",J216,0)</f>
        <v>0</v>
      </c>
      <c r="BJ216" s="15" t="s">
        <v>87</v>
      </c>
      <c r="BK216" s="167">
        <f>ROUND(I216*H216,2)</f>
        <v>14.74</v>
      </c>
      <c r="BL216" s="15" t="s">
        <v>815</v>
      </c>
      <c r="BM216" s="15" t="s">
        <v>1671</v>
      </c>
    </row>
    <row r="217" spans="2:65" s="1" customFormat="1" ht="16.5" customHeight="1">
      <c r="B217" s="30"/>
      <c r="C217" s="158" t="s">
        <v>1173</v>
      </c>
      <c r="D217" s="158" t="s">
        <v>145</v>
      </c>
      <c r="E217" s="159" t="s">
        <v>1672</v>
      </c>
      <c r="F217" s="160" t="s">
        <v>1673</v>
      </c>
      <c r="G217" s="161" t="s">
        <v>148</v>
      </c>
      <c r="H217" s="162">
        <v>4</v>
      </c>
      <c r="I217" s="163">
        <v>418</v>
      </c>
      <c r="J217" s="163">
        <f>ROUND(I217*H217,2)</f>
        <v>1672</v>
      </c>
      <c r="K217" s="160" t="s">
        <v>149</v>
      </c>
      <c r="L217" s="34"/>
      <c r="M217" s="56" t="s">
        <v>35</v>
      </c>
      <c r="N217" s="164" t="s">
        <v>50</v>
      </c>
      <c r="O217" s="165">
        <v>0.91800000000000004</v>
      </c>
      <c r="P217" s="165">
        <f>O217*H217</f>
        <v>3.6720000000000002</v>
      </c>
      <c r="Q217" s="165">
        <v>0</v>
      </c>
      <c r="R217" s="165">
        <f>Q217*H217</f>
        <v>0</v>
      </c>
      <c r="S217" s="165">
        <v>0</v>
      </c>
      <c r="T217" s="166">
        <f>S217*H217</f>
        <v>0</v>
      </c>
      <c r="AR217" s="15" t="s">
        <v>483</v>
      </c>
      <c r="AT217" s="15" t="s">
        <v>145</v>
      </c>
      <c r="AU217" s="15" t="s">
        <v>89</v>
      </c>
      <c r="AY217" s="15" t="s">
        <v>142</v>
      </c>
      <c r="BE217" s="167">
        <f>IF(N217="základní",J217,0)</f>
        <v>1672</v>
      </c>
      <c r="BF217" s="167">
        <f>IF(N217="snížená",J217,0)</f>
        <v>0</v>
      </c>
      <c r="BG217" s="167">
        <f>IF(N217="zákl. přenesená",J217,0)</f>
        <v>0</v>
      </c>
      <c r="BH217" s="167">
        <f>IF(N217="sníž. přenesená",J217,0)</f>
        <v>0</v>
      </c>
      <c r="BI217" s="167">
        <f>IF(N217="nulová",J217,0)</f>
        <v>0</v>
      </c>
      <c r="BJ217" s="15" t="s">
        <v>87</v>
      </c>
      <c r="BK217" s="167">
        <f>ROUND(I217*H217,2)</f>
        <v>1672</v>
      </c>
      <c r="BL217" s="15" t="s">
        <v>483</v>
      </c>
      <c r="BM217" s="15" t="s">
        <v>1674</v>
      </c>
    </row>
    <row r="218" spans="2:65" s="11" customFormat="1" ht="11.25">
      <c r="B218" s="168"/>
      <c r="C218" s="169"/>
      <c r="D218" s="170" t="s">
        <v>155</v>
      </c>
      <c r="E218" s="171" t="s">
        <v>35</v>
      </c>
      <c r="F218" s="172" t="s">
        <v>1675</v>
      </c>
      <c r="G218" s="169"/>
      <c r="H218" s="173">
        <v>4</v>
      </c>
      <c r="I218" s="169"/>
      <c r="J218" s="169"/>
      <c r="K218" s="169"/>
      <c r="L218" s="174"/>
      <c r="M218" s="175"/>
      <c r="N218" s="176"/>
      <c r="O218" s="176"/>
      <c r="P218" s="176"/>
      <c r="Q218" s="176"/>
      <c r="R218" s="176"/>
      <c r="S218" s="176"/>
      <c r="T218" s="177"/>
      <c r="AT218" s="178" t="s">
        <v>155</v>
      </c>
      <c r="AU218" s="178" t="s">
        <v>89</v>
      </c>
      <c r="AV218" s="11" t="s">
        <v>89</v>
      </c>
      <c r="AW218" s="11" t="s">
        <v>41</v>
      </c>
      <c r="AX218" s="11" t="s">
        <v>79</v>
      </c>
      <c r="AY218" s="178" t="s">
        <v>142</v>
      </c>
    </row>
    <row r="219" spans="2:65" s="1" customFormat="1" ht="22.5" customHeight="1">
      <c r="B219" s="30"/>
      <c r="C219" s="184" t="s">
        <v>1178</v>
      </c>
      <c r="D219" s="184" t="s">
        <v>367</v>
      </c>
      <c r="E219" s="185" t="s">
        <v>1676</v>
      </c>
      <c r="F219" s="186" t="s">
        <v>1677</v>
      </c>
      <c r="G219" s="187" t="s">
        <v>148</v>
      </c>
      <c r="H219" s="188">
        <v>4</v>
      </c>
      <c r="I219" s="189">
        <v>7065</v>
      </c>
      <c r="J219" s="189">
        <f>ROUND(I219*H219,2)</f>
        <v>28260</v>
      </c>
      <c r="K219" s="186" t="s">
        <v>35</v>
      </c>
      <c r="L219" s="190"/>
      <c r="M219" s="191" t="s">
        <v>35</v>
      </c>
      <c r="N219" s="192" t="s">
        <v>50</v>
      </c>
      <c r="O219" s="165">
        <v>0</v>
      </c>
      <c r="P219" s="165">
        <f>O219*H219</f>
        <v>0</v>
      </c>
      <c r="Q219" s="165">
        <v>0</v>
      </c>
      <c r="R219" s="165">
        <f>Q219*H219</f>
        <v>0</v>
      </c>
      <c r="S219" s="165">
        <v>0</v>
      </c>
      <c r="T219" s="166">
        <f>S219*H219</f>
        <v>0</v>
      </c>
      <c r="AR219" s="15" t="s">
        <v>1609</v>
      </c>
      <c r="AT219" s="15" t="s">
        <v>367</v>
      </c>
      <c r="AU219" s="15" t="s">
        <v>89</v>
      </c>
      <c r="AY219" s="15" t="s">
        <v>142</v>
      </c>
      <c r="BE219" s="167">
        <f>IF(N219="základní",J219,0)</f>
        <v>28260</v>
      </c>
      <c r="BF219" s="167">
        <f>IF(N219="snížená",J219,0)</f>
        <v>0</v>
      </c>
      <c r="BG219" s="167">
        <f>IF(N219="zákl. přenesená",J219,0)</f>
        <v>0</v>
      </c>
      <c r="BH219" s="167">
        <f>IF(N219="sníž. přenesená",J219,0)</f>
        <v>0</v>
      </c>
      <c r="BI219" s="167">
        <f>IF(N219="nulová",J219,0)</f>
        <v>0</v>
      </c>
      <c r="BJ219" s="15" t="s">
        <v>87</v>
      </c>
      <c r="BK219" s="167">
        <f>ROUND(I219*H219,2)</f>
        <v>28260</v>
      </c>
      <c r="BL219" s="15" t="s">
        <v>483</v>
      </c>
      <c r="BM219" s="15" t="s">
        <v>1678</v>
      </c>
    </row>
    <row r="220" spans="2:65" s="1" customFormat="1" ht="16.5" customHeight="1">
      <c r="B220" s="30"/>
      <c r="C220" s="158" t="s">
        <v>1184</v>
      </c>
      <c r="D220" s="158" t="s">
        <v>145</v>
      </c>
      <c r="E220" s="159" t="s">
        <v>1679</v>
      </c>
      <c r="F220" s="160" t="s">
        <v>1680</v>
      </c>
      <c r="G220" s="161" t="s">
        <v>148</v>
      </c>
      <c r="H220" s="162">
        <v>3</v>
      </c>
      <c r="I220" s="163">
        <v>528</v>
      </c>
      <c r="J220" s="163">
        <f>ROUND(I220*H220,2)</f>
        <v>1584</v>
      </c>
      <c r="K220" s="160" t="s">
        <v>149</v>
      </c>
      <c r="L220" s="34"/>
      <c r="M220" s="56" t="s">
        <v>35</v>
      </c>
      <c r="N220" s="164" t="s">
        <v>50</v>
      </c>
      <c r="O220" s="165">
        <v>1.3080000000000001</v>
      </c>
      <c r="P220" s="165">
        <f>O220*H220</f>
        <v>3.9240000000000004</v>
      </c>
      <c r="Q220" s="165">
        <v>0</v>
      </c>
      <c r="R220" s="165">
        <f>Q220*H220</f>
        <v>0</v>
      </c>
      <c r="S220" s="165">
        <v>0</v>
      </c>
      <c r="T220" s="166">
        <f>S220*H220</f>
        <v>0</v>
      </c>
      <c r="AR220" s="15" t="s">
        <v>483</v>
      </c>
      <c r="AT220" s="15" t="s">
        <v>145</v>
      </c>
      <c r="AU220" s="15" t="s">
        <v>89</v>
      </c>
      <c r="AY220" s="15" t="s">
        <v>142</v>
      </c>
      <c r="BE220" s="167">
        <f>IF(N220="základní",J220,0)</f>
        <v>1584</v>
      </c>
      <c r="BF220" s="167">
        <f>IF(N220="snížená",J220,0)</f>
        <v>0</v>
      </c>
      <c r="BG220" s="167">
        <f>IF(N220="zákl. přenesená",J220,0)</f>
        <v>0</v>
      </c>
      <c r="BH220" s="167">
        <f>IF(N220="sníž. přenesená",J220,0)</f>
        <v>0</v>
      </c>
      <c r="BI220" s="167">
        <f>IF(N220="nulová",J220,0)</f>
        <v>0</v>
      </c>
      <c r="BJ220" s="15" t="s">
        <v>87</v>
      </c>
      <c r="BK220" s="167">
        <f>ROUND(I220*H220,2)</f>
        <v>1584</v>
      </c>
      <c r="BL220" s="15" t="s">
        <v>483</v>
      </c>
      <c r="BM220" s="15" t="s">
        <v>1681</v>
      </c>
    </row>
    <row r="221" spans="2:65" s="11" customFormat="1" ht="11.25">
      <c r="B221" s="168"/>
      <c r="C221" s="169"/>
      <c r="D221" s="170" t="s">
        <v>155</v>
      </c>
      <c r="E221" s="171" t="s">
        <v>35</v>
      </c>
      <c r="F221" s="172" t="s">
        <v>1682</v>
      </c>
      <c r="G221" s="169"/>
      <c r="H221" s="173">
        <v>3</v>
      </c>
      <c r="I221" s="169"/>
      <c r="J221" s="169"/>
      <c r="K221" s="169"/>
      <c r="L221" s="174"/>
      <c r="M221" s="175"/>
      <c r="N221" s="176"/>
      <c r="O221" s="176"/>
      <c r="P221" s="176"/>
      <c r="Q221" s="176"/>
      <c r="R221" s="176"/>
      <c r="S221" s="176"/>
      <c r="T221" s="177"/>
      <c r="AT221" s="178" t="s">
        <v>155</v>
      </c>
      <c r="AU221" s="178" t="s">
        <v>89</v>
      </c>
      <c r="AV221" s="11" t="s">
        <v>89</v>
      </c>
      <c r="AW221" s="11" t="s">
        <v>41</v>
      </c>
      <c r="AX221" s="11" t="s">
        <v>79</v>
      </c>
      <c r="AY221" s="178" t="s">
        <v>142</v>
      </c>
    </row>
    <row r="222" spans="2:65" s="1" customFormat="1" ht="22.5" customHeight="1">
      <c r="B222" s="30"/>
      <c r="C222" s="184" t="s">
        <v>1189</v>
      </c>
      <c r="D222" s="184" t="s">
        <v>367</v>
      </c>
      <c r="E222" s="185" t="s">
        <v>1683</v>
      </c>
      <c r="F222" s="186" t="s">
        <v>1684</v>
      </c>
      <c r="G222" s="187" t="s">
        <v>148</v>
      </c>
      <c r="H222" s="188">
        <v>3</v>
      </c>
      <c r="I222" s="189">
        <v>1990</v>
      </c>
      <c r="J222" s="189">
        <f>ROUND(I222*H222,2)</f>
        <v>5970</v>
      </c>
      <c r="K222" s="186" t="s">
        <v>35</v>
      </c>
      <c r="L222" s="190"/>
      <c r="M222" s="191" t="s">
        <v>35</v>
      </c>
      <c r="N222" s="192" t="s">
        <v>50</v>
      </c>
      <c r="O222" s="165">
        <v>0</v>
      </c>
      <c r="P222" s="165">
        <f>O222*H222</f>
        <v>0</v>
      </c>
      <c r="Q222" s="165">
        <v>0</v>
      </c>
      <c r="R222" s="165">
        <f>Q222*H222</f>
        <v>0</v>
      </c>
      <c r="S222" s="165">
        <v>0</v>
      </c>
      <c r="T222" s="166">
        <f>S222*H222</f>
        <v>0</v>
      </c>
      <c r="AR222" s="15" t="s">
        <v>1609</v>
      </c>
      <c r="AT222" s="15" t="s">
        <v>367</v>
      </c>
      <c r="AU222" s="15" t="s">
        <v>89</v>
      </c>
      <c r="AY222" s="15" t="s">
        <v>142</v>
      </c>
      <c r="BE222" s="167">
        <f>IF(N222="základní",J222,0)</f>
        <v>5970</v>
      </c>
      <c r="BF222" s="167">
        <f>IF(N222="snížená",J222,0)</f>
        <v>0</v>
      </c>
      <c r="BG222" s="167">
        <f>IF(N222="zákl. přenesená",J222,0)</f>
        <v>0</v>
      </c>
      <c r="BH222" s="167">
        <f>IF(N222="sníž. přenesená",J222,0)</f>
        <v>0</v>
      </c>
      <c r="BI222" s="167">
        <f>IF(N222="nulová",J222,0)</f>
        <v>0</v>
      </c>
      <c r="BJ222" s="15" t="s">
        <v>87</v>
      </c>
      <c r="BK222" s="167">
        <f>ROUND(I222*H222,2)</f>
        <v>5970</v>
      </c>
      <c r="BL222" s="15" t="s">
        <v>483</v>
      </c>
      <c r="BM222" s="15" t="s">
        <v>1685</v>
      </c>
    </row>
    <row r="223" spans="2:65" s="1" customFormat="1" ht="16.5" customHeight="1">
      <c r="B223" s="30"/>
      <c r="C223" s="158" t="s">
        <v>1194</v>
      </c>
      <c r="D223" s="158" t="s">
        <v>145</v>
      </c>
      <c r="E223" s="159" t="s">
        <v>809</v>
      </c>
      <c r="F223" s="160" t="s">
        <v>810</v>
      </c>
      <c r="G223" s="161" t="s">
        <v>148</v>
      </c>
      <c r="H223" s="162">
        <v>2</v>
      </c>
      <c r="I223" s="163">
        <v>2470</v>
      </c>
      <c r="J223" s="163">
        <f>ROUND(I223*H223,2)</f>
        <v>4940</v>
      </c>
      <c r="K223" s="160" t="s">
        <v>149</v>
      </c>
      <c r="L223" s="34"/>
      <c r="M223" s="56" t="s">
        <v>35</v>
      </c>
      <c r="N223" s="164" t="s">
        <v>50</v>
      </c>
      <c r="O223" s="165">
        <v>3.8130000000000002</v>
      </c>
      <c r="P223" s="165">
        <f>O223*H223</f>
        <v>7.6260000000000003</v>
      </c>
      <c r="Q223" s="165">
        <v>0</v>
      </c>
      <c r="R223" s="165">
        <f>Q223*H223</f>
        <v>0</v>
      </c>
      <c r="S223" s="165">
        <v>0</v>
      </c>
      <c r="T223" s="166">
        <f>S223*H223</f>
        <v>0</v>
      </c>
      <c r="AR223" s="15" t="s">
        <v>483</v>
      </c>
      <c r="AT223" s="15" t="s">
        <v>145</v>
      </c>
      <c r="AU223" s="15" t="s">
        <v>89</v>
      </c>
      <c r="AY223" s="15" t="s">
        <v>142</v>
      </c>
      <c r="BE223" s="167">
        <f>IF(N223="základní",J223,0)</f>
        <v>4940</v>
      </c>
      <c r="BF223" s="167">
        <f>IF(N223="snížená",J223,0)</f>
        <v>0</v>
      </c>
      <c r="BG223" s="167">
        <f>IF(N223="zákl. přenesená",J223,0)</f>
        <v>0</v>
      </c>
      <c r="BH223" s="167">
        <f>IF(N223="sníž. přenesená",J223,0)</f>
        <v>0</v>
      </c>
      <c r="BI223" s="167">
        <f>IF(N223="nulová",J223,0)</f>
        <v>0</v>
      </c>
      <c r="BJ223" s="15" t="s">
        <v>87</v>
      </c>
      <c r="BK223" s="167">
        <f>ROUND(I223*H223,2)</f>
        <v>4940</v>
      </c>
      <c r="BL223" s="15" t="s">
        <v>483</v>
      </c>
      <c r="BM223" s="15" t="s">
        <v>1686</v>
      </c>
    </row>
    <row r="224" spans="2:65" s="1" customFormat="1" ht="19.5">
      <c r="B224" s="30"/>
      <c r="C224" s="31"/>
      <c r="D224" s="170" t="s">
        <v>216</v>
      </c>
      <c r="E224" s="31"/>
      <c r="F224" s="179" t="s">
        <v>1687</v>
      </c>
      <c r="G224" s="31"/>
      <c r="H224" s="31"/>
      <c r="I224" s="31"/>
      <c r="J224" s="31"/>
      <c r="K224" s="31"/>
      <c r="L224" s="34"/>
      <c r="M224" s="180"/>
      <c r="N224" s="57"/>
      <c r="O224" s="57"/>
      <c r="P224" s="57"/>
      <c r="Q224" s="57"/>
      <c r="R224" s="57"/>
      <c r="S224" s="57"/>
      <c r="T224" s="58"/>
      <c r="AT224" s="15" t="s">
        <v>216</v>
      </c>
      <c r="AU224" s="15" t="s">
        <v>89</v>
      </c>
    </row>
    <row r="225" spans="2:65" s="11" customFormat="1" ht="11.25">
      <c r="B225" s="168"/>
      <c r="C225" s="169"/>
      <c r="D225" s="170" t="s">
        <v>155</v>
      </c>
      <c r="E225" s="171" t="s">
        <v>35</v>
      </c>
      <c r="F225" s="172" t="s">
        <v>1688</v>
      </c>
      <c r="G225" s="169"/>
      <c r="H225" s="173">
        <v>2</v>
      </c>
      <c r="I225" s="169"/>
      <c r="J225" s="169"/>
      <c r="K225" s="169"/>
      <c r="L225" s="174"/>
      <c r="M225" s="175"/>
      <c r="N225" s="176"/>
      <c r="O225" s="176"/>
      <c r="P225" s="176"/>
      <c r="Q225" s="176"/>
      <c r="R225" s="176"/>
      <c r="S225" s="176"/>
      <c r="T225" s="177"/>
      <c r="AT225" s="178" t="s">
        <v>155</v>
      </c>
      <c r="AU225" s="178" t="s">
        <v>89</v>
      </c>
      <c r="AV225" s="11" t="s">
        <v>89</v>
      </c>
      <c r="AW225" s="11" t="s">
        <v>41</v>
      </c>
      <c r="AX225" s="11" t="s">
        <v>79</v>
      </c>
      <c r="AY225" s="178" t="s">
        <v>142</v>
      </c>
    </row>
    <row r="226" spans="2:65" s="1" customFormat="1" ht="22.5" customHeight="1">
      <c r="B226" s="30"/>
      <c r="C226" s="184" t="s">
        <v>1199</v>
      </c>
      <c r="D226" s="184" t="s">
        <v>367</v>
      </c>
      <c r="E226" s="185" t="s">
        <v>1689</v>
      </c>
      <c r="F226" s="186" t="s">
        <v>1690</v>
      </c>
      <c r="G226" s="187" t="s">
        <v>148</v>
      </c>
      <c r="H226" s="188">
        <v>2</v>
      </c>
      <c r="I226" s="189">
        <v>22850</v>
      </c>
      <c r="J226" s="189">
        <f t="shared" ref="J226:J236" si="30">ROUND(I226*H226,2)</f>
        <v>45700</v>
      </c>
      <c r="K226" s="186" t="s">
        <v>35</v>
      </c>
      <c r="L226" s="190"/>
      <c r="M226" s="191" t="s">
        <v>35</v>
      </c>
      <c r="N226" s="192" t="s">
        <v>50</v>
      </c>
      <c r="O226" s="165">
        <v>0</v>
      </c>
      <c r="P226" s="165">
        <f t="shared" ref="P226:P236" si="31">O226*H226</f>
        <v>0</v>
      </c>
      <c r="Q226" s="165">
        <v>0.19700000000000001</v>
      </c>
      <c r="R226" s="165">
        <f t="shared" ref="R226:R236" si="32">Q226*H226</f>
        <v>0.39400000000000002</v>
      </c>
      <c r="S226" s="165">
        <v>0</v>
      </c>
      <c r="T226" s="166">
        <f t="shared" ref="T226:T236" si="33">S226*H226</f>
        <v>0</v>
      </c>
      <c r="AR226" s="15" t="s">
        <v>815</v>
      </c>
      <c r="AT226" s="15" t="s">
        <v>367</v>
      </c>
      <c r="AU226" s="15" t="s">
        <v>89</v>
      </c>
      <c r="AY226" s="15" t="s">
        <v>142</v>
      </c>
      <c r="BE226" s="167">
        <f t="shared" ref="BE226:BE236" si="34">IF(N226="základní",J226,0)</f>
        <v>45700</v>
      </c>
      <c r="BF226" s="167">
        <f t="shared" ref="BF226:BF236" si="35">IF(N226="snížená",J226,0)</f>
        <v>0</v>
      </c>
      <c r="BG226" s="167">
        <f t="shared" ref="BG226:BG236" si="36">IF(N226="zákl. přenesená",J226,0)</f>
        <v>0</v>
      </c>
      <c r="BH226" s="167">
        <f t="shared" ref="BH226:BH236" si="37">IF(N226="sníž. přenesená",J226,0)</f>
        <v>0</v>
      </c>
      <c r="BI226" s="167">
        <f t="shared" ref="BI226:BI236" si="38">IF(N226="nulová",J226,0)</f>
        <v>0</v>
      </c>
      <c r="BJ226" s="15" t="s">
        <v>87</v>
      </c>
      <c r="BK226" s="167">
        <f t="shared" ref="BK226:BK236" si="39">ROUND(I226*H226,2)</f>
        <v>45700</v>
      </c>
      <c r="BL226" s="15" t="s">
        <v>815</v>
      </c>
      <c r="BM226" s="15" t="s">
        <v>1691</v>
      </c>
    </row>
    <row r="227" spans="2:65" s="1" customFormat="1" ht="16.5" customHeight="1">
      <c r="B227" s="30"/>
      <c r="C227" s="158" t="s">
        <v>1204</v>
      </c>
      <c r="D227" s="158" t="s">
        <v>145</v>
      </c>
      <c r="E227" s="159" t="s">
        <v>1692</v>
      </c>
      <c r="F227" s="160" t="s">
        <v>1693</v>
      </c>
      <c r="G227" s="161" t="s">
        <v>148</v>
      </c>
      <c r="H227" s="162">
        <v>2</v>
      </c>
      <c r="I227" s="163">
        <v>879</v>
      </c>
      <c r="J227" s="163">
        <f t="shared" si="30"/>
        <v>1758</v>
      </c>
      <c r="K227" s="160" t="s">
        <v>149</v>
      </c>
      <c r="L227" s="34"/>
      <c r="M227" s="56" t="s">
        <v>35</v>
      </c>
      <c r="N227" s="164" t="s">
        <v>50</v>
      </c>
      <c r="O227" s="165">
        <v>1.998</v>
      </c>
      <c r="P227" s="165">
        <f t="shared" si="31"/>
        <v>3.996</v>
      </c>
      <c r="Q227" s="165">
        <v>0</v>
      </c>
      <c r="R227" s="165">
        <f t="shared" si="32"/>
        <v>0</v>
      </c>
      <c r="S227" s="165">
        <v>0</v>
      </c>
      <c r="T227" s="166">
        <f t="shared" si="33"/>
        <v>0</v>
      </c>
      <c r="AR227" s="15" t="s">
        <v>483</v>
      </c>
      <c r="AT227" s="15" t="s">
        <v>145</v>
      </c>
      <c r="AU227" s="15" t="s">
        <v>89</v>
      </c>
      <c r="AY227" s="15" t="s">
        <v>142</v>
      </c>
      <c r="BE227" s="167">
        <f t="shared" si="34"/>
        <v>1758</v>
      </c>
      <c r="BF227" s="167">
        <f t="shared" si="35"/>
        <v>0</v>
      </c>
      <c r="BG227" s="167">
        <f t="shared" si="36"/>
        <v>0</v>
      </c>
      <c r="BH227" s="167">
        <f t="shared" si="37"/>
        <v>0</v>
      </c>
      <c r="BI227" s="167">
        <f t="shared" si="38"/>
        <v>0</v>
      </c>
      <c r="BJ227" s="15" t="s">
        <v>87</v>
      </c>
      <c r="BK227" s="167">
        <f t="shared" si="39"/>
        <v>1758</v>
      </c>
      <c r="BL227" s="15" t="s">
        <v>483</v>
      </c>
      <c r="BM227" s="15" t="s">
        <v>1694</v>
      </c>
    </row>
    <row r="228" spans="2:65" s="1" customFormat="1" ht="22.5" customHeight="1">
      <c r="B228" s="30"/>
      <c r="C228" s="184" t="s">
        <v>1209</v>
      </c>
      <c r="D228" s="184" t="s">
        <v>367</v>
      </c>
      <c r="E228" s="185" t="s">
        <v>1695</v>
      </c>
      <c r="F228" s="186" t="s">
        <v>1696</v>
      </c>
      <c r="G228" s="187" t="s">
        <v>148</v>
      </c>
      <c r="H228" s="188">
        <v>2</v>
      </c>
      <c r="I228" s="189">
        <v>982</v>
      </c>
      <c r="J228" s="189">
        <f t="shared" si="30"/>
        <v>1964</v>
      </c>
      <c r="K228" s="186" t="s">
        <v>35</v>
      </c>
      <c r="L228" s="190"/>
      <c r="M228" s="191" t="s">
        <v>35</v>
      </c>
      <c r="N228" s="192" t="s">
        <v>50</v>
      </c>
      <c r="O228" s="165">
        <v>0</v>
      </c>
      <c r="P228" s="165">
        <f t="shared" si="31"/>
        <v>0</v>
      </c>
      <c r="Q228" s="165">
        <v>0.19700000000000001</v>
      </c>
      <c r="R228" s="165">
        <f t="shared" si="32"/>
        <v>0.39400000000000002</v>
      </c>
      <c r="S228" s="165">
        <v>0</v>
      </c>
      <c r="T228" s="166">
        <f t="shared" si="33"/>
        <v>0</v>
      </c>
      <c r="AR228" s="15" t="s">
        <v>815</v>
      </c>
      <c r="AT228" s="15" t="s">
        <v>367</v>
      </c>
      <c r="AU228" s="15" t="s">
        <v>89</v>
      </c>
      <c r="AY228" s="15" t="s">
        <v>142</v>
      </c>
      <c r="BE228" s="167">
        <f t="shared" si="34"/>
        <v>1964</v>
      </c>
      <c r="BF228" s="167">
        <f t="shared" si="35"/>
        <v>0</v>
      </c>
      <c r="BG228" s="167">
        <f t="shared" si="36"/>
        <v>0</v>
      </c>
      <c r="BH228" s="167">
        <f t="shared" si="37"/>
        <v>0</v>
      </c>
      <c r="BI228" s="167">
        <f t="shared" si="38"/>
        <v>0</v>
      </c>
      <c r="BJ228" s="15" t="s">
        <v>87</v>
      </c>
      <c r="BK228" s="167">
        <f t="shared" si="39"/>
        <v>1964</v>
      </c>
      <c r="BL228" s="15" t="s">
        <v>815</v>
      </c>
      <c r="BM228" s="15" t="s">
        <v>1697</v>
      </c>
    </row>
    <row r="229" spans="2:65" s="1" customFormat="1" ht="16.5" customHeight="1">
      <c r="B229" s="30"/>
      <c r="C229" s="158" t="s">
        <v>1214</v>
      </c>
      <c r="D229" s="158" t="s">
        <v>145</v>
      </c>
      <c r="E229" s="159" t="s">
        <v>1698</v>
      </c>
      <c r="F229" s="160" t="s">
        <v>1699</v>
      </c>
      <c r="G229" s="161" t="s">
        <v>148</v>
      </c>
      <c r="H229" s="162">
        <v>2</v>
      </c>
      <c r="I229" s="163">
        <v>1050</v>
      </c>
      <c r="J229" s="163">
        <f t="shared" si="30"/>
        <v>2100</v>
      </c>
      <c r="K229" s="160" t="s">
        <v>149</v>
      </c>
      <c r="L229" s="34"/>
      <c r="M229" s="56" t="s">
        <v>35</v>
      </c>
      <c r="N229" s="164" t="s">
        <v>50</v>
      </c>
      <c r="O229" s="165">
        <v>2.4</v>
      </c>
      <c r="P229" s="165">
        <f t="shared" si="31"/>
        <v>4.8</v>
      </c>
      <c r="Q229" s="165">
        <v>0</v>
      </c>
      <c r="R229" s="165">
        <f t="shared" si="32"/>
        <v>0</v>
      </c>
      <c r="S229" s="165">
        <v>0</v>
      </c>
      <c r="T229" s="166">
        <f t="shared" si="33"/>
        <v>0</v>
      </c>
      <c r="AR229" s="15" t="s">
        <v>483</v>
      </c>
      <c r="AT229" s="15" t="s">
        <v>145</v>
      </c>
      <c r="AU229" s="15" t="s">
        <v>89</v>
      </c>
      <c r="AY229" s="15" t="s">
        <v>142</v>
      </c>
      <c r="BE229" s="167">
        <f t="shared" si="34"/>
        <v>2100</v>
      </c>
      <c r="BF229" s="167">
        <f t="shared" si="35"/>
        <v>0</v>
      </c>
      <c r="BG229" s="167">
        <f t="shared" si="36"/>
        <v>0</v>
      </c>
      <c r="BH229" s="167">
        <f t="shared" si="37"/>
        <v>0</v>
      </c>
      <c r="BI229" s="167">
        <f t="shared" si="38"/>
        <v>0</v>
      </c>
      <c r="BJ229" s="15" t="s">
        <v>87</v>
      </c>
      <c r="BK229" s="167">
        <f t="shared" si="39"/>
        <v>2100</v>
      </c>
      <c r="BL229" s="15" t="s">
        <v>483</v>
      </c>
      <c r="BM229" s="15" t="s">
        <v>1700</v>
      </c>
    </row>
    <row r="230" spans="2:65" s="1" customFormat="1" ht="22.5" customHeight="1">
      <c r="B230" s="30"/>
      <c r="C230" s="184" t="s">
        <v>1219</v>
      </c>
      <c r="D230" s="184" t="s">
        <v>367</v>
      </c>
      <c r="E230" s="185" t="s">
        <v>1701</v>
      </c>
      <c r="F230" s="186" t="s">
        <v>1702</v>
      </c>
      <c r="G230" s="187" t="s">
        <v>148</v>
      </c>
      <c r="H230" s="188">
        <v>2</v>
      </c>
      <c r="I230" s="189">
        <v>628</v>
      </c>
      <c r="J230" s="189">
        <f t="shared" si="30"/>
        <v>1256</v>
      </c>
      <c r="K230" s="186" t="s">
        <v>35</v>
      </c>
      <c r="L230" s="190"/>
      <c r="M230" s="191" t="s">
        <v>35</v>
      </c>
      <c r="N230" s="192" t="s">
        <v>50</v>
      </c>
      <c r="O230" s="165">
        <v>0</v>
      </c>
      <c r="P230" s="165">
        <f t="shared" si="31"/>
        <v>0</v>
      </c>
      <c r="Q230" s="165">
        <v>0.19700000000000001</v>
      </c>
      <c r="R230" s="165">
        <f t="shared" si="32"/>
        <v>0.39400000000000002</v>
      </c>
      <c r="S230" s="165">
        <v>0</v>
      </c>
      <c r="T230" s="166">
        <f t="shared" si="33"/>
        <v>0</v>
      </c>
      <c r="AR230" s="15" t="s">
        <v>815</v>
      </c>
      <c r="AT230" s="15" t="s">
        <v>367</v>
      </c>
      <c r="AU230" s="15" t="s">
        <v>89</v>
      </c>
      <c r="AY230" s="15" t="s">
        <v>142</v>
      </c>
      <c r="BE230" s="167">
        <f t="shared" si="34"/>
        <v>1256</v>
      </c>
      <c r="BF230" s="167">
        <f t="shared" si="35"/>
        <v>0</v>
      </c>
      <c r="BG230" s="167">
        <f t="shared" si="36"/>
        <v>0</v>
      </c>
      <c r="BH230" s="167">
        <f t="shared" si="37"/>
        <v>0</v>
      </c>
      <c r="BI230" s="167">
        <f t="shared" si="38"/>
        <v>0</v>
      </c>
      <c r="BJ230" s="15" t="s">
        <v>87</v>
      </c>
      <c r="BK230" s="167">
        <f t="shared" si="39"/>
        <v>1256</v>
      </c>
      <c r="BL230" s="15" t="s">
        <v>815</v>
      </c>
      <c r="BM230" s="15" t="s">
        <v>1703</v>
      </c>
    </row>
    <row r="231" spans="2:65" s="1" customFormat="1" ht="16.5" customHeight="1">
      <c r="B231" s="30"/>
      <c r="C231" s="158" t="s">
        <v>1225</v>
      </c>
      <c r="D231" s="158" t="s">
        <v>145</v>
      </c>
      <c r="E231" s="159" t="s">
        <v>1704</v>
      </c>
      <c r="F231" s="160" t="s">
        <v>1705</v>
      </c>
      <c r="G231" s="161" t="s">
        <v>148</v>
      </c>
      <c r="H231" s="162">
        <v>2</v>
      </c>
      <c r="I231" s="163">
        <v>524</v>
      </c>
      <c r="J231" s="163">
        <f t="shared" si="30"/>
        <v>1048</v>
      </c>
      <c r="K231" s="160" t="s">
        <v>149</v>
      </c>
      <c r="L231" s="34"/>
      <c r="M231" s="56" t="s">
        <v>35</v>
      </c>
      <c r="N231" s="164" t="s">
        <v>50</v>
      </c>
      <c r="O231" s="165">
        <v>1.367</v>
      </c>
      <c r="P231" s="165">
        <f t="shared" si="31"/>
        <v>2.734</v>
      </c>
      <c r="Q231" s="165">
        <v>0</v>
      </c>
      <c r="R231" s="165">
        <f t="shared" si="32"/>
        <v>0</v>
      </c>
      <c r="S231" s="165">
        <v>0</v>
      </c>
      <c r="T231" s="166">
        <f t="shared" si="33"/>
        <v>0</v>
      </c>
      <c r="AR231" s="15" t="s">
        <v>483</v>
      </c>
      <c r="AT231" s="15" t="s">
        <v>145</v>
      </c>
      <c r="AU231" s="15" t="s">
        <v>89</v>
      </c>
      <c r="AY231" s="15" t="s">
        <v>142</v>
      </c>
      <c r="BE231" s="167">
        <f t="shared" si="34"/>
        <v>1048</v>
      </c>
      <c r="BF231" s="167">
        <f t="shared" si="35"/>
        <v>0</v>
      </c>
      <c r="BG231" s="167">
        <f t="shared" si="36"/>
        <v>0</v>
      </c>
      <c r="BH231" s="167">
        <f t="shared" si="37"/>
        <v>0</v>
      </c>
      <c r="BI231" s="167">
        <f t="shared" si="38"/>
        <v>0</v>
      </c>
      <c r="BJ231" s="15" t="s">
        <v>87</v>
      </c>
      <c r="BK231" s="167">
        <f t="shared" si="39"/>
        <v>1048</v>
      </c>
      <c r="BL231" s="15" t="s">
        <v>483</v>
      </c>
      <c r="BM231" s="15" t="s">
        <v>1706</v>
      </c>
    </row>
    <row r="232" spans="2:65" s="1" customFormat="1" ht="16.5" customHeight="1">
      <c r="B232" s="30"/>
      <c r="C232" s="184" t="s">
        <v>1230</v>
      </c>
      <c r="D232" s="184" t="s">
        <v>367</v>
      </c>
      <c r="E232" s="185" t="s">
        <v>1707</v>
      </c>
      <c r="F232" s="186" t="s">
        <v>1708</v>
      </c>
      <c r="G232" s="187" t="s">
        <v>148</v>
      </c>
      <c r="H232" s="188">
        <v>2</v>
      </c>
      <c r="I232" s="189">
        <v>631</v>
      </c>
      <c r="J232" s="189">
        <f t="shared" si="30"/>
        <v>1262</v>
      </c>
      <c r="K232" s="186" t="s">
        <v>35</v>
      </c>
      <c r="L232" s="190"/>
      <c r="M232" s="191" t="s">
        <v>35</v>
      </c>
      <c r="N232" s="192" t="s">
        <v>50</v>
      </c>
      <c r="O232" s="165">
        <v>0</v>
      </c>
      <c r="P232" s="165">
        <f t="shared" si="31"/>
        <v>0</v>
      </c>
      <c r="Q232" s="165">
        <v>0</v>
      </c>
      <c r="R232" s="165">
        <f t="shared" si="32"/>
        <v>0</v>
      </c>
      <c r="S232" s="165">
        <v>0</v>
      </c>
      <c r="T232" s="166">
        <f t="shared" si="33"/>
        <v>0</v>
      </c>
      <c r="AR232" s="15" t="s">
        <v>1609</v>
      </c>
      <c r="AT232" s="15" t="s">
        <v>367</v>
      </c>
      <c r="AU232" s="15" t="s">
        <v>89</v>
      </c>
      <c r="AY232" s="15" t="s">
        <v>142</v>
      </c>
      <c r="BE232" s="167">
        <f t="shared" si="34"/>
        <v>1262</v>
      </c>
      <c r="BF232" s="167">
        <f t="shared" si="35"/>
        <v>0</v>
      </c>
      <c r="BG232" s="167">
        <f t="shared" si="36"/>
        <v>0</v>
      </c>
      <c r="BH232" s="167">
        <f t="shared" si="37"/>
        <v>0</v>
      </c>
      <c r="BI232" s="167">
        <f t="shared" si="38"/>
        <v>0</v>
      </c>
      <c r="BJ232" s="15" t="s">
        <v>87</v>
      </c>
      <c r="BK232" s="167">
        <f t="shared" si="39"/>
        <v>1262</v>
      </c>
      <c r="BL232" s="15" t="s">
        <v>483</v>
      </c>
      <c r="BM232" s="15" t="s">
        <v>1709</v>
      </c>
    </row>
    <row r="233" spans="2:65" s="1" customFormat="1" ht="16.5" customHeight="1">
      <c r="B233" s="30"/>
      <c r="C233" s="184" t="s">
        <v>1236</v>
      </c>
      <c r="D233" s="184" t="s">
        <v>367</v>
      </c>
      <c r="E233" s="185" t="s">
        <v>1710</v>
      </c>
      <c r="F233" s="186" t="s">
        <v>1711</v>
      </c>
      <c r="G233" s="187" t="s">
        <v>148</v>
      </c>
      <c r="H233" s="188">
        <v>2</v>
      </c>
      <c r="I233" s="189">
        <v>115</v>
      </c>
      <c r="J233" s="189">
        <f t="shared" si="30"/>
        <v>230</v>
      </c>
      <c r="K233" s="186" t="s">
        <v>35</v>
      </c>
      <c r="L233" s="190"/>
      <c r="M233" s="191" t="s">
        <v>35</v>
      </c>
      <c r="N233" s="192" t="s">
        <v>50</v>
      </c>
      <c r="O233" s="165">
        <v>0</v>
      </c>
      <c r="P233" s="165">
        <f t="shared" si="31"/>
        <v>0</v>
      </c>
      <c r="Q233" s="165">
        <v>0</v>
      </c>
      <c r="R233" s="165">
        <f t="shared" si="32"/>
        <v>0</v>
      </c>
      <c r="S233" s="165">
        <v>0</v>
      </c>
      <c r="T233" s="166">
        <f t="shared" si="33"/>
        <v>0</v>
      </c>
      <c r="AR233" s="15" t="s">
        <v>1609</v>
      </c>
      <c r="AT233" s="15" t="s">
        <v>367</v>
      </c>
      <c r="AU233" s="15" t="s">
        <v>89</v>
      </c>
      <c r="AY233" s="15" t="s">
        <v>142</v>
      </c>
      <c r="BE233" s="167">
        <f t="shared" si="34"/>
        <v>230</v>
      </c>
      <c r="BF233" s="167">
        <f t="shared" si="35"/>
        <v>0</v>
      </c>
      <c r="BG233" s="167">
        <f t="shared" si="36"/>
        <v>0</v>
      </c>
      <c r="BH233" s="167">
        <f t="shared" si="37"/>
        <v>0</v>
      </c>
      <c r="BI233" s="167">
        <f t="shared" si="38"/>
        <v>0</v>
      </c>
      <c r="BJ233" s="15" t="s">
        <v>87</v>
      </c>
      <c r="BK233" s="167">
        <f t="shared" si="39"/>
        <v>230</v>
      </c>
      <c r="BL233" s="15" t="s">
        <v>483</v>
      </c>
      <c r="BM233" s="15" t="s">
        <v>1712</v>
      </c>
    </row>
    <row r="234" spans="2:65" s="1" customFormat="1" ht="16.5" customHeight="1">
      <c r="B234" s="30"/>
      <c r="C234" s="184" t="s">
        <v>1241</v>
      </c>
      <c r="D234" s="184" t="s">
        <v>367</v>
      </c>
      <c r="E234" s="185" t="s">
        <v>1713</v>
      </c>
      <c r="F234" s="186" t="s">
        <v>1714</v>
      </c>
      <c r="G234" s="187" t="s">
        <v>148</v>
      </c>
      <c r="H234" s="188">
        <v>1</v>
      </c>
      <c r="I234" s="189">
        <v>4000</v>
      </c>
      <c r="J234" s="189">
        <f t="shared" si="30"/>
        <v>4000</v>
      </c>
      <c r="K234" s="186" t="s">
        <v>35</v>
      </c>
      <c r="L234" s="190"/>
      <c r="M234" s="191" t="s">
        <v>35</v>
      </c>
      <c r="N234" s="192" t="s">
        <v>50</v>
      </c>
      <c r="O234" s="165">
        <v>0</v>
      </c>
      <c r="P234" s="165">
        <f t="shared" si="31"/>
        <v>0</v>
      </c>
      <c r="Q234" s="165">
        <v>0</v>
      </c>
      <c r="R234" s="165">
        <f t="shared" si="32"/>
        <v>0</v>
      </c>
      <c r="S234" s="165">
        <v>0</v>
      </c>
      <c r="T234" s="166">
        <f t="shared" si="33"/>
        <v>0</v>
      </c>
      <c r="AR234" s="15" t="s">
        <v>1609</v>
      </c>
      <c r="AT234" s="15" t="s">
        <v>367</v>
      </c>
      <c r="AU234" s="15" t="s">
        <v>89</v>
      </c>
      <c r="AY234" s="15" t="s">
        <v>142</v>
      </c>
      <c r="BE234" s="167">
        <f t="shared" si="34"/>
        <v>4000</v>
      </c>
      <c r="BF234" s="167">
        <f t="shared" si="35"/>
        <v>0</v>
      </c>
      <c r="BG234" s="167">
        <f t="shared" si="36"/>
        <v>0</v>
      </c>
      <c r="BH234" s="167">
        <f t="shared" si="37"/>
        <v>0</v>
      </c>
      <c r="BI234" s="167">
        <f t="shared" si="38"/>
        <v>0</v>
      </c>
      <c r="BJ234" s="15" t="s">
        <v>87</v>
      </c>
      <c r="BK234" s="167">
        <f t="shared" si="39"/>
        <v>4000</v>
      </c>
      <c r="BL234" s="15" t="s">
        <v>483</v>
      </c>
      <c r="BM234" s="15" t="s">
        <v>1715</v>
      </c>
    </row>
    <row r="235" spans="2:65" s="1" customFormat="1" ht="22.5" customHeight="1">
      <c r="B235" s="30"/>
      <c r="C235" s="158" t="s">
        <v>1246</v>
      </c>
      <c r="D235" s="158" t="s">
        <v>145</v>
      </c>
      <c r="E235" s="159" t="s">
        <v>1716</v>
      </c>
      <c r="F235" s="160" t="s">
        <v>1717</v>
      </c>
      <c r="G235" s="161" t="s">
        <v>227</v>
      </c>
      <c r="H235" s="162">
        <v>50</v>
      </c>
      <c r="I235" s="163">
        <v>53.7</v>
      </c>
      <c r="J235" s="163">
        <f t="shared" si="30"/>
        <v>2685</v>
      </c>
      <c r="K235" s="160" t="s">
        <v>149</v>
      </c>
      <c r="L235" s="34"/>
      <c r="M235" s="56" t="s">
        <v>35</v>
      </c>
      <c r="N235" s="164" t="s">
        <v>50</v>
      </c>
      <c r="O235" s="165">
        <v>0.14000000000000001</v>
      </c>
      <c r="P235" s="165">
        <f t="shared" si="31"/>
        <v>7.0000000000000009</v>
      </c>
      <c r="Q235" s="165">
        <v>0</v>
      </c>
      <c r="R235" s="165">
        <f t="shared" si="32"/>
        <v>0</v>
      </c>
      <c r="S235" s="165">
        <v>0</v>
      </c>
      <c r="T235" s="166">
        <f t="shared" si="33"/>
        <v>0</v>
      </c>
      <c r="AR235" s="15" t="s">
        <v>483</v>
      </c>
      <c r="AT235" s="15" t="s">
        <v>145</v>
      </c>
      <c r="AU235" s="15" t="s">
        <v>89</v>
      </c>
      <c r="AY235" s="15" t="s">
        <v>142</v>
      </c>
      <c r="BE235" s="167">
        <f t="shared" si="34"/>
        <v>2685</v>
      </c>
      <c r="BF235" s="167">
        <f t="shared" si="35"/>
        <v>0</v>
      </c>
      <c r="BG235" s="167">
        <f t="shared" si="36"/>
        <v>0</v>
      </c>
      <c r="BH235" s="167">
        <f t="shared" si="37"/>
        <v>0</v>
      </c>
      <c r="BI235" s="167">
        <f t="shared" si="38"/>
        <v>0</v>
      </c>
      <c r="BJ235" s="15" t="s">
        <v>87</v>
      </c>
      <c r="BK235" s="167">
        <f t="shared" si="39"/>
        <v>2685</v>
      </c>
      <c r="BL235" s="15" t="s">
        <v>483</v>
      </c>
      <c r="BM235" s="15" t="s">
        <v>1718</v>
      </c>
    </row>
    <row r="236" spans="2:65" s="1" customFormat="1" ht="16.5" customHeight="1">
      <c r="B236" s="30"/>
      <c r="C236" s="184" t="s">
        <v>1125</v>
      </c>
      <c r="D236" s="184" t="s">
        <v>367</v>
      </c>
      <c r="E236" s="185" t="s">
        <v>1719</v>
      </c>
      <c r="F236" s="186" t="s">
        <v>1720</v>
      </c>
      <c r="G236" s="187" t="s">
        <v>972</v>
      </c>
      <c r="H236" s="188">
        <v>3.7269999999999999</v>
      </c>
      <c r="I236" s="189">
        <v>41.4</v>
      </c>
      <c r="J236" s="189">
        <f t="shared" si="30"/>
        <v>154.30000000000001</v>
      </c>
      <c r="K236" s="186" t="s">
        <v>149</v>
      </c>
      <c r="L236" s="190"/>
      <c r="M236" s="191" t="s">
        <v>35</v>
      </c>
      <c r="N236" s="192" t="s">
        <v>50</v>
      </c>
      <c r="O236" s="165">
        <v>0</v>
      </c>
      <c r="P236" s="165">
        <f t="shared" si="31"/>
        <v>0</v>
      </c>
      <c r="Q236" s="165">
        <v>1E-3</v>
      </c>
      <c r="R236" s="165">
        <f t="shared" si="32"/>
        <v>3.7269999999999998E-3</v>
      </c>
      <c r="S236" s="165">
        <v>0</v>
      </c>
      <c r="T236" s="166">
        <f t="shared" si="33"/>
        <v>0</v>
      </c>
      <c r="AR236" s="15" t="s">
        <v>815</v>
      </c>
      <c r="AT236" s="15" t="s">
        <v>367</v>
      </c>
      <c r="AU236" s="15" t="s">
        <v>89</v>
      </c>
      <c r="AY236" s="15" t="s">
        <v>142</v>
      </c>
      <c r="BE236" s="167">
        <f t="shared" si="34"/>
        <v>154.30000000000001</v>
      </c>
      <c r="BF236" s="167">
        <f t="shared" si="35"/>
        <v>0</v>
      </c>
      <c r="BG236" s="167">
        <f t="shared" si="36"/>
        <v>0</v>
      </c>
      <c r="BH236" s="167">
        <f t="shared" si="37"/>
        <v>0</v>
      </c>
      <c r="BI236" s="167">
        <f t="shared" si="38"/>
        <v>0</v>
      </c>
      <c r="BJ236" s="15" t="s">
        <v>87</v>
      </c>
      <c r="BK236" s="167">
        <f t="shared" si="39"/>
        <v>154.30000000000001</v>
      </c>
      <c r="BL236" s="15" t="s">
        <v>815</v>
      </c>
      <c r="BM236" s="15" t="s">
        <v>1721</v>
      </c>
    </row>
    <row r="237" spans="2:65" s="11" customFormat="1" ht="11.25">
      <c r="B237" s="168"/>
      <c r="C237" s="169"/>
      <c r="D237" s="170" t="s">
        <v>155</v>
      </c>
      <c r="E237" s="171" t="s">
        <v>35</v>
      </c>
      <c r="F237" s="172" t="s">
        <v>1722</v>
      </c>
      <c r="G237" s="169"/>
      <c r="H237" s="173">
        <v>3.7269999999999999</v>
      </c>
      <c r="I237" s="169"/>
      <c r="J237" s="169"/>
      <c r="K237" s="169"/>
      <c r="L237" s="174"/>
      <c r="M237" s="175"/>
      <c r="N237" s="176"/>
      <c r="O237" s="176"/>
      <c r="P237" s="176"/>
      <c r="Q237" s="176"/>
      <c r="R237" s="176"/>
      <c r="S237" s="176"/>
      <c r="T237" s="177"/>
      <c r="AT237" s="178" t="s">
        <v>155</v>
      </c>
      <c r="AU237" s="178" t="s">
        <v>89</v>
      </c>
      <c r="AV237" s="11" t="s">
        <v>89</v>
      </c>
      <c r="AW237" s="11" t="s">
        <v>41</v>
      </c>
      <c r="AX237" s="11" t="s">
        <v>79</v>
      </c>
      <c r="AY237" s="178" t="s">
        <v>142</v>
      </c>
    </row>
    <row r="238" spans="2:65" s="1" customFormat="1" ht="22.5" customHeight="1">
      <c r="B238" s="30"/>
      <c r="C238" s="158" t="s">
        <v>1255</v>
      </c>
      <c r="D238" s="158" t="s">
        <v>145</v>
      </c>
      <c r="E238" s="159" t="s">
        <v>1723</v>
      </c>
      <c r="F238" s="160" t="s">
        <v>1724</v>
      </c>
      <c r="G238" s="161" t="s">
        <v>227</v>
      </c>
      <c r="H238" s="162">
        <v>6</v>
      </c>
      <c r="I238" s="163">
        <v>47.2</v>
      </c>
      <c r="J238" s="163">
        <f>ROUND(I238*H238,2)</f>
        <v>283.2</v>
      </c>
      <c r="K238" s="160" t="s">
        <v>149</v>
      </c>
      <c r="L238" s="34"/>
      <c r="M238" s="56" t="s">
        <v>35</v>
      </c>
      <c r="N238" s="164" t="s">
        <v>50</v>
      </c>
      <c r="O238" s="165">
        <v>0.123</v>
      </c>
      <c r="P238" s="165">
        <f>O238*H238</f>
        <v>0.73799999999999999</v>
      </c>
      <c r="Q238" s="165">
        <v>0</v>
      </c>
      <c r="R238" s="165">
        <f>Q238*H238</f>
        <v>0</v>
      </c>
      <c r="S238" s="165">
        <v>0</v>
      </c>
      <c r="T238" s="166">
        <f>S238*H238</f>
        <v>0</v>
      </c>
      <c r="AR238" s="15" t="s">
        <v>483</v>
      </c>
      <c r="AT238" s="15" t="s">
        <v>145</v>
      </c>
      <c r="AU238" s="15" t="s">
        <v>89</v>
      </c>
      <c r="AY238" s="15" t="s">
        <v>142</v>
      </c>
      <c r="BE238" s="167">
        <f>IF(N238="základní",J238,0)</f>
        <v>283.2</v>
      </c>
      <c r="BF238" s="167">
        <f>IF(N238="snížená",J238,0)</f>
        <v>0</v>
      </c>
      <c r="BG238" s="167">
        <f>IF(N238="zákl. přenesená",J238,0)</f>
        <v>0</v>
      </c>
      <c r="BH238" s="167">
        <f>IF(N238="sníž. přenesená",J238,0)</f>
        <v>0</v>
      </c>
      <c r="BI238" s="167">
        <f>IF(N238="nulová",J238,0)</f>
        <v>0</v>
      </c>
      <c r="BJ238" s="15" t="s">
        <v>87</v>
      </c>
      <c r="BK238" s="167">
        <f>ROUND(I238*H238,2)</f>
        <v>283.2</v>
      </c>
      <c r="BL238" s="15" t="s">
        <v>483</v>
      </c>
      <c r="BM238" s="15" t="s">
        <v>1725</v>
      </c>
    </row>
    <row r="239" spans="2:65" s="1" customFormat="1" ht="16.5" customHeight="1">
      <c r="B239" s="30"/>
      <c r="C239" s="184" t="s">
        <v>1260</v>
      </c>
      <c r="D239" s="184" t="s">
        <v>367</v>
      </c>
      <c r="E239" s="185" t="s">
        <v>1726</v>
      </c>
      <c r="F239" s="186" t="s">
        <v>1727</v>
      </c>
      <c r="G239" s="187" t="s">
        <v>972</v>
      </c>
      <c r="H239" s="188">
        <v>47.17</v>
      </c>
      <c r="I239" s="189">
        <v>41.4</v>
      </c>
      <c r="J239" s="189">
        <f>ROUND(I239*H239,2)</f>
        <v>1952.84</v>
      </c>
      <c r="K239" s="186" t="s">
        <v>149</v>
      </c>
      <c r="L239" s="190"/>
      <c r="M239" s="191" t="s">
        <v>35</v>
      </c>
      <c r="N239" s="192" t="s">
        <v>50</v>
      </c>
      <c r="O239" s="165">
        <v>0</v>
      </c>
      <c r="P239" s="165">
        <f>O239*H239</f>
        <v>0</v>
      </c>
      <c r="Q239" s="165">
        <v>1E-3</v>
      </c>
      <c r="R239" s="165">
        <f>Q239*H239</f>
        <v>4.7170000000000004E-2</v>
      </c>
      <c r="S239" s="165">
        <v>0</v>
      </c>
      <c r="T239" s="166">
        <f>S239*H239</f>
        <v>0</v>
      </c>
      <c r="AR239" s="15" t="s">
        <v>815</v>
      </c>
      <c r="AT239" s="15" t="s">
        <v>367</v>
      </c>
      <c r="AU239" s="15" t="s">
        <v>89</v>
      </c>
      <c r="AY239" s="15" t="s">
        <v>142</v>
      </c>
      <c r="BE239" s="167">
        <f>IF(N239="základní",J239,0)</f>
        <v>1952.84</v>
      </c>
      <c r="BF239" s="167">
        <f>IF(N239="snížená",J239,0)</f>
        <v>0</v>
      </c>
      <c r="BG239" s="167">
        <f>IF(N239="zákl. přenesená",J239,0)</f>
        <v>0</v>
      </c>
      <c r="BH239" s="167">
        <f>IF(N239="sníž. přenesená",J239,0)</f>
        <v>0</v>
      </c>
      <c r="BI239" s="167">
        <f>IF(N239="nulová",J239,0)</f>
        <v>0</v>
      </c>
      <c r="BJ239" s="15" t="s">
        <v>87</v>
      </c>
      <c r="BK239" s="167">
        <f>ROUND(I239*H239,2)</f>
        <v>1952.84</v>
      </c>
      <c r="BL239" s="15" t="s">
        <v>815</v>
      </c>
      <c r="BM239" s="15" t="s">
        <v>1728</v>
      </c>
    </row>
    <row r="240" spans="2:65" s="11" customFormat="1" ht="11.25">
      <c r="B240" s="168"/>
      <c r="C240" s="169"/>
      <c r="D240" s="170" t="s">
        <v>155</v>
      </c>
      <c r="E240" s="171" t="s">
        <v>35</v>
      </c>
      <c r="F240" s="172" t="s">
        <v>1729</v>
      </c>
      <c r="G240" s="169"/>
      <c r="H240" s="173">
        <v>47.17</v>
      </c>
      <c r="I240" s="169"/>
      <c r="J240" s="169"/>
      <c r="K240" s="169"/>
      <c r="L240" s="174"/>
      <c r="M240" s="175"/>
      <c r="N240" s="176"/>
      <c r="O240" s="176"/>
      <c r="P240" s="176"/>
      <c r="Q240" s="176"/>
      <c r="R240" s="176"/>
      <c r="S240" s="176"/>
      <c r="T240" s="177"/>
      <c r="AT240" s="178" t="s">
        <v>155</v>
      </c>
      <c r="AU240" s="178" t="s">
        <v>89</v>
      </c>
      <c r="AV240" s="11" t="s">
        <v>89</v>
      </c>
      <c r="AW240" s="11" t="s">
        <v>41</v>
      </c>
      <c r="AX240" s="11" t="s">
        <v>79</v>
      </c>
      <c r="AY240" s="178" t="s">
        <v>142</v>
      </c>
    </row>
    <row r="241" spans="2:65" s="1" customFormat="1" ht="16.5" customHeight="1">
      <c r="B241" s="30"/>
      <c r="C241" s="184" t="s">
        <v>1262</v>
      </c>
      <c r="D241" s="184" t="s">
        <v>367</v>
      </c>
      <c r="E241" s="185" t="s">
        <v>1730</v>
      </c>
      <c r="F241" s="186" t="s">
        <v>1731</v>
      </c>
      <c r="G241" s="187" t="s">
        <v>148</v>
      </c>
      <c r="H241" s="188">
        <v>2</v>
      </c>
      <c r="I241" s="189">
        <v>13.3</v>
      </c>
      <c r="J241" s="189">
        <f>ROUND(I241*H241,2)</f>
        <v>26.6</v>
      </c>
      <c r="K241" s="186" t="s">
        <v>149</v>
      </c>
      <c r="L241" s="190"/>
      <c r="M241" s="191" t="s">
        <v>35</v>
      </c>
      <c r="N241" s="192" t="s">
        <v>50</v>
      </c>
      <c r="O241" s="165">
        <v>0</v>
      </c>
      <c r="P241" s="165">
        <f>O241*H241</f>
        <v>0</v>
      </c>
      <c r="Q241" s="165">
        <v>1.6000000000000001E-4</v>
      </c>
      <c r="R241" s="165">
        <f>Q241*H241</f>
        <v>3.2000000000000003E-4</v>
      </c>
      <c r="S241" s="165">
        <v>0</v>
      </c>
      <c r="T241" s="166">
        <f>S241*H241</f>
        <v>0</v>
      </c>
      <c r="AR241" s="15" t="s">
        <v>815</v>
      </c>
      <c r="AT241" s="15" t="s">
        <v>367</v>
      </c>
      <c r="AU241" s="15" t="s">
        <v>89</v>
      </c>
      <c r="AY241" s="15" t="s">
        <v>142</v>
      </c>
      <c r="BE241" s="167">
        <f>IF(N241="základní",J241,0)</f>
        <v>26.6</v>
      </c>
      <c r="BF241" s="167">
        <f>IF(N241="snížená",J241,0)</f>
        <v>0</v>
      </c>
      <c r="BG241" s="167">
        <f>IF(N241="zákl. přenesená",J241,0)</f>
        <v>0</v>
      </c>
      <c r="BH241" s="167">
        <f>IF(N241="sníž. přenesená",J241,0)</f>
        <v>0</v>
      </c>
      <c r="BI241" s="167">
        <f>IF(N241="nulová",J241,0)</f>
        <v>0</v>
      </c>
      <c r="BJ241" s="15" t="s">
        <v>87</v>
      </c>
      <c r="BK241" s="167">
        <f>ROUND(I241*H241,2)</f>
        <v>26.6</v>
      </c>
      <c r="BL241" s="15" t="s">
        <v>815</v>
      </c>
      <c r="BM241" s="15" t="s">
        <v>1732</v>
      </c>
    </row>
    <row r="242" spans="2:65" s="11" customFormat="1" ht="11.25">
      <c r="B242" s="168"/>
      <c r="C242" s="169"/>
      <c r="D242" s="170" t="s">
        <v>155</v>
      </c>
      <c r="E242" s="171" t="s">
        <v>35</v>
      </c>
      <c r="F242" s="172" t="s">
        <v>1733</v>
      </c>
      <c r="G242" s="169"/>
      <c r="H242" s="173">
        <v>2</v>
      </c>
      <c r="I242" s="169"/>
      <c r="J242" s="169"/>
      <c r="K242" s="169"/>
      <c r="L242" s="174"/>
      <c r="M242" s="175"/>
      <c r="N242" s="176"/>
      <c r="O242" s="176"/>
      <c r="P242" s="176"/>
      <c r="Q242" s="176"/>
      <c r="R242" s="176"/>
      <c r="S242" s="176"/>
      <c r="T242" s="177"/>
      <c r="AT242" s="178" t="s">
        <v>155</v>
      </c>
      <c r="AU242" s="178" t="s">
        <v>89</v>
      </c>
      <c r="AV242" s="11" t="s">
        <v>89</v>
      </c>
      <c r="AW242" s="11" t="s">
        <v>41</v>
      </c>
      <c r="AX242" s="11" t="s">
        <v>79</v>
      </c>
      <c r="AY242" s="178" t="s">
        <v>142</v>
      </c>
    </row>
    <row r="243" spans="2:65" s="1" customFormat="1" ht="16.5" customHeight="1">
      <c r="B243" s="30"/>
      <c r="C243" s="184" t="s">
        <v>1266</v>
      </c>
      <c r="D243" s="184" t="s">
        <v>367</v>
      </c>
      <c r="E243" s="185" t="s">
        <v>1734</v>
      </c>
      <c r="F243" s="186" t="s">
        <v>1735</v>
      </c>
      <c r="G243" s="187" t="s">
        <v>148</v>
      </c>
      <c r="H243" s="188">
        <v>4</v>
      </c>
      <c r="I243" s="189">
        <v>37.700000000000003</v>
      </c>
      <c r="J243" s="189">
        <f>ROUND(I243*H243,2)</f>
        <v>150.80000000000001</v>
      </c>
      <c r="K243" s="186" t="s">
        <v>149</v>
      </c>
      <c r="L243" s="190"/>
      <c r="M243" s="191" t="s">
        <v>35</v>
      </c>
      <c r="N243" s="192" t="s">
        <v>50</v>
      </c>
      <c r="O243" s="165">
        <v>0</v>
      </c>
      <c r="P243" s="165">
        <f>O243*H243</f>
        <v>0</v>
      </c>
      <c r="Q243" s="165">
        <v>6.9999999999999999E-4</v>
      </c>
      <c r="R243" s="165">
        <f>Q243*H243</f>
        <v>2.8E-3</v>
      </c>
      <c r="S243" s="165">
        <v>0</v>
      </c>
      <c r="T243" s="166">
        <f>S243*H243</f>
        <v>0</v>
      </c>
      <c r="AR243" s="15" t="s">
        <v>815</v>
      </c>
      <c r="AT243" s="15" t="s">
        <v>367</v>
      </c>
      <c r="AU243" s="15" t="s">
        <v>89</v>
      </c>
      <c r="AY243" s="15" t="s">
        <v>142</v>
      </c>
      <c r="BE243" s="167">
        <f>IF(N243="základní",J243,0)</f>
        <v>150.80000000000001</v>
      </c>
      <c r="BF243" s="167">
        <f>IF(N243="snížená",J243,0)</f>
        <v>0</v>
      </c>
      <c r="BG243" s="167">
        <f>IF(N243="zákl. přenesená",J243,0)</f>
        <v>0</v>
      </c>
      <c r="BH243" s="167">
        <f>IF(N243="sníž. přenesená",J243,0)</f>
        <v>0</v>
      </c>
      <c r="BI243" s="167">
        <f>IF(N243="nulová",J243,0)</f>
        <v>0</v>
      </c>
      <c r="BJ243" s="15" t="s">
        <v>87</v>
      </c>
      <c r="BK243" s="167">
        <f>ROUND(I243*H243,2)</f>
        <v>150.80000000000001</v>
      </c>
      <c r="BL243" s="15" t="s">
        <v>815</v>
      </c>
      <c r="BM243" s="15" t="s">
        <v>1736</v>
      </c>
    </row>
    <row r="244" spans="2:65" s="11" customFormat="1" ht="11.25">
      <c r="B244" s="168"/>
      <c r="C244" s="169"/>
      <c r="D244" s="170" t="s">
        <v>155</v>
      </c>
      <c r="E244" s="171" t="s">
        <v>35</v>
      </c>
      <c r="F244" s="172" t="s">
        <v>1737</v>
      </c>
      <c r="G244" s="169"/>
      <c r="H244" s="173">
        <v>4</v>
      </c>
      <c r="I244" s="169"/>
      <c r="J244" s="169"/>
      <c r="K244" s="169"/>
      <c r="L244" s="174"/>
      <c r="M244" s="175"/>
      <c r="N244" s="176"/>
      <c r="O244" s="176"/>
      <c r="P244" s="176"/>
      <c r="Q244" s="176"/>
      <c r="R244" s="176"/>
      <c r="S244" s="176"/>
      <c r="T244" s="177"/>
      <c r="AT244" s="178" t="s">
        <v>155</v>
      </c>
      <c r="AU244" s="178" t="s">
        <v>89</v>
      </c>
      <c r="AV244" s="11" t="s">
        <v>89</v>
      </c>
      <c r="AW244" s="11" t="s">
        <v>41</v>
      </c>
      <c r="AX244" s="11" t="s">
        <v>79</v>
      </c>
      <c r="AY244" s="178" t="s">
        <v>142</v>
      </c>
    </row>
    <row r="245" spans="2:65" s="1" customFormat="1" ht="16.5" customHeight="1">
      <c r="B245" s="30"/>
      <c r="C245" s="184" t="s">
        <v>593</v>
      </c>
      <c r="D245" s="184" t="s">
        <v>367</v>
      </c>
      <c r="E245" s="185" t="s">
        <v>1738</v>
      </c>
      <c r="F245" s="186" t="s">
        <v>1739</v>
      </c>
      <c r="G245" s="187" t="s">
        <v>148</v>
      </c>
      <c r="H245" s="188">
        <v>4</v>
      </c>
      <c r="I245" s="189">
        <v>10.4</v>
      </c>
      <c r="J245" s="189">
        <f>ROUND(I245*H245,2)</f>
        <v>41.6</v>
      </c>
      <c r="K245" s="186" t="s">
        <v>149</v>
      </c>
      <c r="L245" s="190"/>
      <c r="M245" s="191" t="s">
        <v>35</v>
      </c>
      <c r="N245" s="192" t="s">
        <v>50</v>
      </c>
      <c r="O245" s="165">
        <v>0</v>
      </c>
      <c r="P245" s="165">
        <f>O245*H245</f>
        <v>0</v>
      </c>
      <c r="Q245" s="165">
        <v>2.3000000000000001E-4</v>
      </c>
      <c r="R245" s="165">
        <f>Q245*H245</f>
        <v>9.2000000000000003E-4</v>
      </c>
      <c r="S245" s="165">
        <v>0</v>
      </c>
      <c r="T245" s="166">
        <f>S245*H245</f>
        <v>0</v>
      </c>
      <c r="AR245" s="15" t="s">
        <v>815</v>
      </c>
      <c r="AT245" s="15" t="s">
        <v>367</v>
      </c>
      <c r="AU245" s="15" t="s">
        <v>89</v>
      </c>
      <c r="AY245" s="15" t="s">
        <v>142</v>
      </c>
      <c r="BE245" s="167">
        <f>IF(N245="základní",J245,0)</f>
        <v>41.6</v>
      </c>
      <c r="BF245" s="167">
        <f>IF(N245="snížená",J245,0)</f>
        <v>0</v>
      </c>
      <c r="BG245" s="167">
        <f>IF(N245="zákl. přenesená",J245,0)</f>
        <v>0</v>
      </c>
      <c r="BH245" s="167">
        <f>IF(N245="sníž. přenesená",J245,0)</f>
        <v>0</v>
      </c>
      <c r="BI245" s="167">
        <f>IF(N245="nulová",J245,0)</f>
        <v>0</v>
      </c>
      <c r="BJ245" s="15" t="s">
        <v>87</v>
      </c>
      <c r="BK245" s="167">
        <f>ROUND(I245*H245,2)</f>
        <v>41.6</v>
      </c>
      <c r="BL245" s="15" t="s">
        <v>815</v>
      </c>
      <c r="BM245" s="15" t="s">
        <v>1740</v>
      </c>
    </row>
    <row r="246" spans="2:65" s="11" customFormat="1" ht="11.25">
      <c r="B246" s="168"/>
      <c r="C246" s="169"/>
      <c r="D246" s="170" t="s">
        <v>155</v>
      </c>
      <c r="E246" s="171" t="s">
        <v>35</v>
      </c>
      <c r="F246" s="172" t="s">
        <v>1741</v>
      </c>
      <c r="G246" s="169"/>
      <c r="H246" s="173">
        <v>4</v>
      </c>
      <c r="I246" s="169"/>
      <c r="J246" s="169"/>
      <c r="K246" s="169"/>
      <c r="L246" s="174"/>
      <c r="M246" s="175"/>
      <c r="N246" s="176"/>
      <c r="O246" s="176"/>
      <c r="P246" s="176"/>
      <c r="Q246" s="176"/>
      <c r="R246" s="176"/>
      <c r="S246" s="176"/>
      <c r="T246" s="177"/>
      <c r="AT246" s="178" t="s">
        <v>155</v>
      </c>
      <c r="AU246" s="178" t="s">
        <v>89</v>
      </c>
      <c r="AV246" s="11" t="s">
        <v>89</v>
      </c>
      <c r="AW246" s="11" t="s">
        <v>41</v>
      </c>
      <c r="AX246" s="11" t="s">
        <v>79</v>
      </c>
      <c r="AY246" s="178" t="s">
        <v>142</v>
      </c>
    </row>
    <row r="247" spans="2:65" s="1" customFormat="1" ht="16.5" customHeight="1">
      <c r="B247" s="30"/>
      <c r="C247" s="184" t="s">
        <v>1277</v>
      </c>
      <c r="D247" s="184" t="s">
        <v>367</v>
      </c>
      <c r="E247" s="185" t="s">
        <v>1742</v>
      </c>
      <c r="F247" s="186" t="s">
        <v>1743</v>
      </c>
      <c r="G247" s="187" t="s">
        <v>148</v>
      </c>
      <c r="H247" s="188">
        <v>2</v>
      </c>
      <c r="I247" s="189">
        <v>24.2</v>
      </c>
      <c r="J247" s="189">
        <f>ROUND(I247*H247,2)</f>
        <v>48.4</v>
      </c>
      <c r="K247" s="186" t="s">
        <v>149</v>
      </c>
      <c r="L247" s="190"/>
      <c r="M247" s="191" t="s">
        <v>35</v>
      </c>
      <c r="N247" s="192" t="s">
        <v>50</v>
      </c>
      <c r="O247" s="165">
        <v>0</v>
      </c>
      <c r="P247" s="165">
        <f>O247*H247</f>
        <v>0</v>
      </c>
      <c r="Q247" s="165">
        <v>1.6000000000000001E-4</v>
      </c>
      <c r="R247" s="165">
        <f>Q247*H247</f>
        <v>3.2000000000000003E-4</v>
      </c>
      <c r="S247" s="165">
        <v>0</v>
      </c>
      <c r="T247" s="166">
        <f>S247*H247</f>
        <v>0</v>
      </c>
      <c r="AR247" s="15" t="s">
        <v>815</v>
      </c>
      <c r="AT247" s="15" t="s">
        <v>367</v>
      </c>
      <c r="AU247" s="15" t="s">
        <v>89</v>
      </c>
      <c r="AY247" s="15" t="s">
        <v>142</v>
      </c>
      <c r="BE247" s="167">
        <f>IF(N247="základní",J247,0)</f>
        <v>48.4</v>
      </c>
      <c r="BF247" s="167">
        <f>IF(N247="snížená",J247,0)</f>
        <v>0</v>
      </c>
      <c r="BG247" s="167">
        <f>IF(N247="zákl. přenesená",J247,0)</f>
        <v>0</v>
      </c>
      <c r="BH247" s="167">
        <f>IF(N247="sníž. přenesená",J247,0)</f>
        <v>0</v>
      </c>
      <c r="BI247" s="167">
        <f>IF(N247="nulová",J247,0)</f>
        <v>0</v>
      </c>
      <c r="BJ247" s="15" t="s">
        <v>87</v>
      </c>
      <c r="BK247" s="167">
        <f>ROUND(I247*H247,2)</f>
        <v>48.4</v>
      </c>
      <c r="BL247" s="15" t="s">
        <v>815</v>
      </c>
      <c r="BM247" s="15" t="s">
        <v>1744</v>
      </c>
    </row>
    <row r="248" spans="2:65" s="11" customFormat="1" ht="11.25">
      <c r="B248" s="168"/>
      <c r="C248" s="169"/>
      <c r="D248" s="170" t="s">
        <v>155</v>
      </c>
      <c r="E248" s="171" t="s">
        <v>35</v>
      </c>
      <c r="F248" s="172" t="s">
        <v>1745</v>
      </c>
      <c r="G248" s="169"/>
      <c r="H248" s="173">
        <v>2</v>
      </c>
      <c r="I248" s="169"/>
      <c r="J248" s="169"/>
      <c r="K248" s="169"/>
      <c r="L248" s="174"/>
      <c r="M248" s="175"/>
      <c r="N248" s="176"/>
      <c r="O248" s="176"/>
      <c r="P248" s="176"/>
      <c r="Q248" s="176"/>
      <c r="R248" s="176"/>
      <c r="S248" s="176"/>
      <c r="T248" s="177"/>
      <c r="AT248" s="178" t="s">
        <v>155</v>
      </c>
      <c r="AU248" s="178" t="s">
        <v>89</v>
      </c>
      <c r="AV248" s="11" t="s">
        <v>89</v>
      </c>
      <c r="AW248" s="11" t="s">
        <v>41</v>
      </c>
      <c r="AX248" s="11" t="s">
        <v>79</v>
      </c>
      <c r="AY248" s="178" t="s">
        <v>142</v>
      </c>
    </row>
    <row r="249" spans="2:65" s="1" customFormat="1" ht="22.5" customHeight="1">
      <c r="B249" s="30"/>
      <c r="C249" s="158" t="s">
        <v>1281</v>
      </c>
      <c r="D249" s="158" t="s">
        <v>145</v>
      </c>
      <c r="E249" s="159" t="s">
        <v>1746</v>
      </c>
      <c r="F249" s="160" t="s">
        <v>1747</v>
      </c>
      <c r="G249" s="161" t="s">
        <v>227</v>
      </c>
      <c r="H249" s="162">
        <v>425</v>
      </c>
      <c r="I249" s="163">
        <v>20.8</v>
      </c>
      <c r="J249" s="163">
        <f>ROUND(I249*H249,2)</f>
        <v>8840</v>
      </c>
      <c r="K249" s="160" t="s">
        <v>149</v>
      </c>
      <c r="L249" s="34"/>
      <c r="M249" s="56" t="s">
        <v>35</v>
      </c>
      <c r="N249" s="164" t="s">
        <v>50</v>
      </c>
      <c r="O249" s="165">
        <v>4.5999999999999999E-2</v>
      </c>
      <c r="P249" s="165">
        <f>O249*H249</f>
        <v>19.55</v>
      </c>
      <c r="Q249" s="165">
        <v>0</v>
      </c>
      <c r="R249" s="165">
        <f>Q249*H249</f>
        <v>0</v>
      </c>
      <c r="S249" s="165">
        <v>0</v>
      </c>
      <c r="T249" s="166">
        <f>S249*H249</f>
        <v>0</v>
      </c>
      <c r="AR249" s="15" t="s">
        <v>483</v>
      </c>
      <c r="AT249" s="15" t="s">
        <v>145</v>
      </c>
      <c r="AU249" s="15" t="s">
        <v>89</v>
      </c>
      <c r="AY249" s="15" t="s">
        <v>142</v>
      </c>
      <c r="BE249" s="167">
        <f>IF(N249="základní",J249,0)</f>
        <v>8840</v>
      </c>
      <c r="BF249" s="167">
        <f>IF(N249="snížená",J249,0)</f>
        <v>0</v>
      </c>
      <c r="BG249" s="167">
        <f>IF(N249="zákl. přenesená",J249,0)</f>
        <v>0</v>
      </c>
      <c r="BH249" s="167">
        <f>IF(N249="sníž. přenesená",J249,0)</f>
        <v>0</v>
      </c>
      <c r="BI249" s="167">
        <f>IF(N249="nulová",J249,0)</f>
        <v>0</v>
      </c>
      <c r="BJ249" s="15" t="s">
        <v>87</v>
      </c>
      <c r="BK249" s="167">
        <f>ROUND(I249*H249,2)</f>
        <v>8840</v>
      </c>
      <c r="BL249" s="15" t="s">
        <v>483</v>
      </c>
      <c r="BM249" s="15" t="s">
        <v>1748</v>
      </c>
    </row>
    <row r="250" spans="2:65" s="11" customFormat="1" ht="11.25">
      <c r="B250" s="168"/>
      <c r="C250" s="169"/>
      <c r="D250" s="170" t="s">
        <v>155</v>
      </c>
      <c r="E250" s="171" t="s">
        <v>35</v>
      </c>
      <c r="F250" s="172" t="s">
        <v>1749</v>
      </c>
      <c r="G250" s="169"/>
      <c r="H250" s="173">
        <v>400</v>
      </c>
      <c r="I250" s="169"/>
      <c r="J250" s="169"/>
      <c r="K250" s="169"/>
      <c r="L250" s="174"/>
      <c r="M250" s="175"/>
      <c r="N250" s="176"/>
      <c r="O250" s="176"/>
      <c r="P250" s="176"/>
      <c r="Q250" s="176"/>
      <c r="R250" s="176"/>
      <c r="S250" s="176"/>
      <c r="T250" s="177"/>
      <c r="AT250" s="178" t="s">
        <v>155</v>
      </c>
      <c r="AU250" s="178" t="s">
        <v>89</v>
      </c>
      <c r="AV250" s="11" t="s">
        <v>89</v>
      </c>
      <c r="AW250" s="11" t="s">
        <v>41</v>
      </c>
      <c r="AX250" s="11" t="s">
        <v>79</v>
      </c>
      <c r="AY250" s="178" t="s">
        <v>142</v>
      </c>
    </row>
    <row r="251" spans="2:65" s="11" customFormat="1" ht="11.25">
      <c r="B251" s="168"/>
      <c r="C251" s="169"/>
      <c r="D251" s="170" t="s">
        <v>155</v>
      </c>
      <c r="E251" s="171" t="s">
        <v>35</v>
      </c>
      <c r="F251" s="172" t="s">
        <v>1750</v>
      </c>
      <c r="G251" s="169"/>
      <c r="H251" s="173">
        <v>25</v>
      </c>
      <c r="I251" s="169"/>
      <c r="J251" s="169"/>
      <c r="K251" s="169"/>
      <c r="L251" s="174"/>
      <c r="M251" s="175"/>
      <c r="N251" s="176"/>
      <c r="O251" s="176"/>
      <c r="P251" s="176"/>
      <c r="Q251" s="176"/>
      <c r="R251" s="176"/>
      <c r="S251" s="176"/>
      <c r="T251" s="177"/>
      <c r="AT251" s="178" t="s">
        <v>155</v>
      </c>
      <c r="AU251" s="178" t="s">
        <v>89</v>
      </c>
      <c r="AV251" s="11" t="s">
        <v>89</v>
      </c>
      <c r="AW251" s="11" t="s">
        <v>41</v>
      </c>
      <c r="AX251" s="11" t="s">
        <v>79</v>
      </c>
      <c r="AY251" s="178" t="s">
        <v>142</v>
      </c>
    </row>
    <row r="252" spans="2:65" s="1" customFormat="1" ht="16.5" customHeight="1">
      <c r="B252" s="30"/>
      <c r="C252" s="184" t="s">
        <v>1286</v>
      </c>
      <c r="D252" s="184" t="s">
        <v>367</v>
      </c>
      <c r="E252" s="185" t="s">
        <v>1751</v>
      </c>
      <c r="F252" s="186" t="s">
        <v>1752</v>
      </c>
      <c r="G252" s="187" t="s">
        <v>227</v>
      </c>
      <c r="H252" s="188">
        <v>400</v>
      </c>
      <c r="I252" s="189">
        <v>14.6</v>
      </c>
      <c r="J252" s="189">
        <f>ROUND(I252*H252,2)</f>
        <v>5840</v>
      </c>
      <c r="K252" s="186" t="s">
        <v>149</v>
      </c>
      <c r="L252" s="190"/>
      <c r="M252" s="191" t="s">
        <v>35</v>
      </c>
      <c r="N252" s="192" t="s">
        <v>50</v>
      </c>
      <c r="O252" s="165">
        <v>0</v>
      </c>
      <c r="P252" s="165">
        <f>O252*H252</f>
        <v>0</v>
      </c>
      <c r="Q252" s="165">
        <v>1.2E-4</v>
      </c>
      <c r="R252" s="165">
        <f>Q252*H252</f>
        <v>4.8000000000000001E-2</v>
      </c>
      <c r="S252" s="165">
        <v>0</v>
      </c>
      <c r="T252" s="166">
        <f>S252*H252</f>
        <v>0</v>
      </c>
      <c r="AR252" s="15" t="s">
        <v>815</v>
      </c>
      <c r="AT252" s="15" t="s">
        <v>367</v>
      </c>
      <c r="AU252" s="15" t="s">
        <v>89</v>
      </c>
      <c r="AY252" s="15" t="s">
        <v>142</v>
      </c>
      <c r="BE252" s="167">
        <f>IF(N252="základní",J252,0)</f>
        <v>5840</v>
      </c>
      <c r="BF252" s="167">
        <f>IF(N252="snížená",J252,0)</f>
        <v>0</v>
      </c>
      <c r="BG252" s="167">
        <f>IF(N252="zákl. přenesená",J252,0)</f>
        <v>0</v>
      </c>
      <c r="BH252" s="167">
        <f>IF(N252="sníž. přenesená",J252,0)</f>
        <v>0</v>
      </c>
      <c r="BI252" s="167">
        <f>IF(N252="nulová",J252,0)</f>
        <v>0</v>
      </c>
      <c r="BJ252" s="15" t="s">
        <v>87</v>
      </c>
      <c r="BK252" s="167">
        <f>ROUND(I252*H252,2)</f>
        <v>5840</v>
      </c>
      <c r="BL252" s="15" t="s">
        <v>815</v>
      </c>
      <c r="BM252" s="15" t="s">
        <v>1753</v>
      </c>
    </row>
    <row r="253" spans="2:65" s="11" customFormat="1" ht="11.25">
      <c r="B253" s="168"/>
      <c r="C253" s="169"/>
      <c r="D253" s="170" t="s">
        <v>155</v>
      </c>
      <c r="E253" s="171" t="s">
        <v>35</v>
      </c>
      <c r="F253" s="172" t="s">
        <v>1749</v>
      </c>
      <c r="G253" s="169"/>
      <c r="H253" s="173">
        <v>400</v>
      </c>
      <c r="I253" s="169"/>
      <c r="J253" s="169"/>
      <c r="K253" s="169"/>
      <c r="L253" s="174"/>
      <c r="M253" s="175"/>
      <c r="N253" s="176"/>
      <c r="O253" s="176"/>
      <c r="P253" s="176"/>
      <c r="Q253" s="176"/>
      <c r="R253" s="176"/>
      <c r="S253" s="176"/>
      <c r="T253" s="177"/>
      <c r="AT253" s="178" t="s">
        <v>155</v>
      </c>
      <c r="AU253" s="178" t="s">
        <v>89</v>
      </c>
      <c r="AV253" s="11" t="s">
        <v>89</v>
      </c>
      <c r="AW253" s="11" t="s">
        <v>41</v>
      </c>
      <c r="AX253" s="11" t="s">
        <v>79</v>
      </c>
      <c r="AY253" s="178" t="s">
        <v>142</v>
      </c>
    </row>
    <row r="254" spans="2:65" s="1" customFormat="1" ht="22.5" customHeight="1">
      <c r="B254" s="30"/>
      <c r="C254" s="158" t="s">
        <v>1290</v>
      </c>
      <c r="D254" s="158" t="s">
        <v>145</v>
      </c>
      <c r="E254" s="159" t="s">
        <v>1754</v>
      </c>
      <c r="F254" s="160" t="s">
        <v>1755</v>
      </c>
      <c r="G254" s="161" t="s">
        <v>227</v>
      </c>
      <c r="H254" s="162">
        <v>85</v>
      </c>
      <c r="I254" s="163">
        <v>20.8</v>
      </c>
      <c r="J254" s="163">
        <f>ROUND(I254*H254,2)</f>
        <v>1768</v>
      </c>
      <c r="K254" s="160" t="s">
        <v>149</v>
      </c>
      <c r="L254" s="34"/>
      <c r="M254" s="56" t="s">
        <v>35</v>
      </c>
      <c r="N254" s="164" t="s">
        <v>50</v>
      </c>
      <c r="O254" s="165">
        <v>4.5999999999999999E-2</v>
      </c>
      <c r="P254" s="165">
        <f>O254*H254</f>
        <v>3.91</v>
      </c>
      <c r="Q254" s="165">
        <v>0</v>
      </c>
      <c r="R254" s="165">
        <f>Q254*H254</f>
        <v>0</v>
      </c>
      <c r="S254" s="165">
        <v>0</v>
      </c>
      <c r="T254" s="166">
        <f>S254*H254</f>
        <v>0</v>
      </c>
      <c r="AR254" s="15" t="s">
        <v>483</v>
      </c>
      <c r="AT254" s="15" t="s">
        <v>145</v>
      </c>
      <c r="AU254" s="15" t="s">
        <v>89</v>
      </c>
      <c r="AY254" s="15" t="s">
        <v>142</v>
      </c>
      <c r="BE254" s="167">
        <f>IF(N254="základní",J254,0)</f>
        <v>1768</v>
      </c>
      <c r="BF254" s="167">
        <f>IF(N254="snížená",J254,0)</f>
        <v>0</v>
      </c>
      <c r="BG254" s="167">
        <f>IF(N254="zákl. přenesená",J254,0)</f>
        <v>0</v>
      </c>
      <c r="BH254" s="167">
        <f>IF(N254="sníž. přenesená",J254,0)</f>
        <v>0</v>
      </c>
      <c r="BI254" s="167">
        <f>IF(N254="nulová",J254,0)</f>
        <v>0</v>
      </c>
      <c r="BJ254" s="15" t="s">
        <v>87</v>
      </c>
      <c r="BK254" s="167">
        <f>ROUND(I254*H254,2)</f>
        <v>1768</v>
      </c>
      <c r="BL254" s="15" t="s">
        <v>483</v>
      </c>
      <c r="BM254" s="15" t="s">
        <v>1756</v>
      </c>
    </row>
    <row r="255" spans="2:65" s="1" customFormat="1" ht="16.5" customHeight="1">
      <c r="B255" s="30"/>
      <c r="C255" s="184" t="s">
        <v>1295</v>
      </c>
      <c r="D255" s="184" t="s">
        <v>367</v>
      </c>
      <c r="E255" s="185" t="s">
        <v>1757</v>
      </c>
      <c r="F255" s="186" t="s">
        <v>1758</v>
      </c>
      <c r="G255" s="187" t="s">
        <v>227</v>
      </c>
      <c r="H255" s="188">
        <v>85</v>
      </c>
      <c r="I255" s="189">
        <v>38.200000000000003</v>
      </c>
      <c r="J255" s="189">
        <f>ROUND(I255*H255,2)</f>
        <v>3247</v>
      </c>
      <c r="K255" s="186" t="s">
        <v>149</v>
      </c>
      <c r="L255" s="190"/>
      <c r="M255" s="191" t="s">
        <v>35</v>
      </c>
      <c r="N255" s="192" t="s">
        <v>50</v>
      </c>
      <c r="O255" s="165">
        <v>0</v>
      </c>
      <c r="P255" s="165">
        <f>O255*H255</f>
        <v>0</v>
      </c>
      <c r="Q255" s="165">
        <v>2.5000000000000001E-4</v>
      </c>
      <c r="R255" s="165">
        <f>Q255*H255</f>
        <v>2.1250000000000002E-2</v>
      </c>
      <c r="S255" s="165">
        <v>0</v>
      </c>
      <c r="T255" s="166">
        <f>S255*H255</f>
        <v>0</v>
      </c>
      <c r="AR255" s="15" t="s">
        <v>815</v>
      </c>
      <c r="AT255" s="15" t="s">
        <v>367</v>
      </c>
      <c r="AU255" s="15" t="s">
        <v>89</v>
      </c>
      <c r="AY255" s="15" t="s">
        <v>142</v>
      </c>
      <c r="BE255" s="167">
        <f>IF(N255="základní",J255,0)</f>
        <v>3247</v>
      </c>
      <c r="BF255" s="167">
        <f>IF(N255="snížená",J255,0)</f>
        <v>0</v>
      </c>
      <c r="BG255" s="167">
        <f>IF(N255="zákl. přenesená",J255,0)</f>
        <v>0</v>
      </c>
      <c r="BH255" s="167">
        <f>IF(N255="sníž. přenesená",J255,0)</f>
        <v>0</v>
      </c>
      <c r="BI255" s="167">
        <f>IF(N255="nulová",J255,0)</f>
        <v>0</v>
      </c>
      <c r="BJ255" s="15" t="s">
        <v>87</v>
      </c>
      <c r="BK255" s="167">
        <f>ROUND(I255*H255,2)</f>
        <v>3247</v>
      </c>
      <c r="BL255" s="15" t="s">
        <v>815</v>
      </c>
      <c r="BM255" s="15" t="s">
        <v>1759</v>
      </c>
    </row>
    <row r="256" spans="2:65" s="1" customFormat="1" ht="22.5" customHeight="1">
      <c r="B256" s="30"/>
      <c r="C256" s="158" t="s">
        <v>1300</v>
      </c>
      <c r="D256" s="158" t="s">
        <v>145</v>
      </c>
      <c r="E256" s="159" t="s">
        <v>1760</v>
      </c>
      <c r="F256" s="160" t="s">
        <v>1761</v>
      </c>
      <c r="G256" s="161" t="s">
        <v>227</v>
      </c>
      <c r="H256" s="162">
        <v>140</v>
      </c>
      <c r="I256" s="163">
        <v>23.5</v>
      </c>
      <c r="J256" s="163">
        <f>ROUND(I256*H256,2)</f>
        <v>3290</v>
      </c>
      <c r="K256" s="160" t="s">
        <v>149</v>
      </c>
      <c r="L256" s="34"/>
      <c r="M256" s="56" t="s">
        <v>35</v>
      </c>
      <c r="N256" s="164" t="s">
        <v>50</v>
      </c>
      <c r="O256" s="165">
        <v>5.1999999999999998E-2</v>
      </c>
      <c r="P256" s="165">
        <f>O256*H256</f>
        <v>7.2799999999999994</v>
      </c>
      <c r="Q256" s="165">
        <v>0</v>
      </c>
      <c r="R256" s="165">
        <f>Q256*H256</f>
        <v>0</v>
      </c>
      <c r="S256" s="165">
        <v>0</v>
      </c>
      <c r="T256" s="166">
        <f>S256*H256</f>
        <v>0</v>
      </c>
      <c r="AR256" s="15" t="s">
        <v>483</v>
      </c>
      <c r="AT256" s="15" t="s">
        <v>145</v>
      </c>
      <c r="AU256" s="15" t="s">
        <v>89</v>
      </c>
      <c r="AY256" s="15" t="s">
        <v>142</v>
      </c>
      <c r="BE256" s="167">
        <f>IF(N256="základní",J256,0)</f>
        <v>3290</v>
      </c>
      <c r="BF256" s="167">
        <f>IF(N256="snížená",J256,0)</f>
        <v>0</v>
      </c>
      <c r="BG256" s="167">
        <f>IF(N256="zákl. přenesená",J256,0)</f>
        <v>0</v>
      </c>
      <c r="BH256" s="167">
        <f>IF(N256="sníž. přenesená",J256,0)</f>
        <v>0</v>
      </c>
      <c r="BI256" s="167">
        <f>IF(N256="nulová",J256,0)</f>
        <v>0</v>
      </c>
      <c r="BJ256" s="15" t="s">
        <v>87</v>
      </c>
      <c r="BK256" s="167">
        <f>ROUND(I256*H256,2)</f>
        <v>3290</v>
      </c>
      <c r="BL256" s="15" t="s">
        <v>483</v>
      </c>
      <c r="BM256" s="15" t="s">
        <v>1762</v>
      </c>
    </row>
    <row r="257" spans="2:65" s="1" customFormat="1" ht="16.5" customHeight="1">
      <c r="B257" s="30"/>
      <c r="C257" s="184" t="s">
        <v>1305</v>
      </c>
      <c r="D257" s="184" t="s">
        <v>367</v>
      </c>
      <c r="E257" s="185" t="s">
        <v>1763</v>
      </c>
      <c r="F257" s="186" t="s">
        <v>1764</v>
      </c>
      <c r="G257" s="187" t="s">
        <v>227</v>
      </c>
      <c r="H257" s="188">
        <v>140</v>
      </c>
      <c r="I257" s="189">
        <v>65.5</v>
      </c>
      <c r="J257" s="189">
        <f>ROUND(I257*H257,2)</f>
        <v>9170</v>
      </c>
      <c r="K257" s="186" t="s">
        <v>149</v>
      </c>
      <c r="L257" s="190"/>
      <c r="M257" s="191" t="s">
        <v>35</v>
      </c>
      <c r="N257" s="192" t="s">
        <v>50</v>
      </c>
      <c r="O257" s="165">
        <v>0</v>
      </c>
      <c r="P257" s="165">
        <f>O257*H257</f>
        <v>0</v>
      </c>
      <c r="Q257" s="165">
        <v>3.4000000000000002E-4</v>
      </c>
      <c r="R257" s="165">
        <f>Q257*H257</f>
        <v>4.7600000000000003E-2</v>
      </c>
      <c r="S257" s="165">
        <v>0</v>
      </c>
      <c r="T257" s="166">
        <f>S257*H257</f>
        <v>0</v>
      </c>
      <c r="AR257" s="15" t="s">
        <v>815</v>
      </c>
      <c r="AT257" s="15" t="s">
        <v>367</v>
      </c>
      <c r="AU257" s="15" t="s">
        <v>89</v>
      </c>
      <c r="AY257" s="15" t="s">
        <v>142</v>
      </c>
      <c r="BE257" s="167">
        <f>IF(N257="základní",J257,0)</f>
        <v>9170</v>
      </c>
      <c r="BF257" s="167">
        <f>IF(N257="snížená",J257,0)</f>
        <v>0</v>
      </c>
      <c r="BG257" s="167">
        <f>IF(N257="zákl. přenesená",J257,0)</f>
        <v>0</v>
      </c>
      <c r="BH257" s="167">
        <f>IF(N257="sníž. přenesená",J257,0)</f>
        <v>0</v>
      </c>
      <c r="BI257" s="167">
        <f>IF(N257="nulová",J257,0)</f>
        <v>0</v>
      </c>
      <c r="BJ257" s="15" t="s">
        <v>87</v>
      </c>
      <c r="BK257" s="167">
        <f>ROUND(I257*H257,2)</f>
        <v>9170</v>
      </c>
      <c r="BL257" s="15" t="s">
        <v>815</v>
      </c>
      <c r="BM257" s="15" t="s">
        <v>1765</v>
      </c>
    </row>
    <row r="258" spans="2:65" s="10" customFormat="1" ht="22.9" customHeight="1">
      <c r="B258" s="143"/>
      <c r="C258" s="144"/>
      <c r="D258" s="145" t="s">
        <v>78</v>
      </c>
      <c r="E258" s="156" t="s">
        <v>1271</v>
      </c>
      <c r="F258" s="156" t="s">
        <v>1272</v>
      </c>
      <c r="G258" s="144"/>
      <c r="H258" s="144"/>
      <c r="I258" s="144"/>
      <c r="J258" s="157">
        <f>BK258</f>
        <v>51379.28</v>
      </c>
      <c r="K258" s="144"/>
      <c r="L258" s="148"/>
      <c r="M258" s="149"/>
      <c r="N258" s="150"/>
      <c r="O258" s="150"/>
      <c r="P258" s="151">
        <f>SUM(P259:P275)</f>
        <v>85.46674999999999</v>
      </c>
      <c r="Q258" s="150"/>
      <c r="R258" s="151">
        <f>SUM(R259:R275)</f>
        <v>18.466989999999999</v>
      </c>
      <c r="S258" s="150"/>
      <c r="T258" s="152">
        <f>SUM(T259:T275)</f>
        <v>0</v>
      </c>
      <c r="AR258" s="153" t="s">
        <v>157</v>
      </c>
      <c r="AT258" s="154" t="s">
        <v>78</v>
      </c>
      <c r="AU258" s="154" t="s">
        <v>87</v>
      </c>
      <c r="AY258" s="153" t="s">
        <v>142</v>
      </c>
      <c r="BK258" s="155">
        <f>SUM(BK259:BK275)</f>
        <v>51379.28</v>
      </c>
    </row>
    <row r="259" spans="2:65" s="1" customFormat="1" ht="16.5" customHeight="1">
      <c r="B259" s="30"/>
      <c r="C259" s="158" t="s">
        <v>1309</v>
      </c>
      <c r="D259" s="158" t="s">
        <v>145</v>
      </c>
      <c r="E259" s="159" t="s">
        <v>1766</v>
      </c>
      <c r="F259" s="160" t="s">
        <v>1767</v>
      </c>
      <c r="G259" s="161" t="s">
        <v>262</v>
      </c>
      <c r="H259" s="162">
        <v>0.625</v>
      </c>
      <c r="I259" s="163">
        <v>1330</v>
      </c>
      <c r="J259" s="163">
        <f>ROUND(I259*H259,2)</f>
        <v>831.25</v>
      </c>
      <c r="K259" s="160" t="s">
        <v>149</v>
      </c>
      <c r="L259" s="34"/>
      <c r="M259" s="56" t="s">
        <v>35</v>
      </c>
      <c r="N259" s="164" t="s">
        <v>50</v>
      </c>
      <c r="O259" s="165">
        <v>4.0999999999999996</v>
      </c>
      <c r="P259" s="165">
        <f>O259*H259</f>
        <v>2.5625</v>
      </c>
      <c r="Q259" s="165">
        <v>8.8000000000000005E-3</v>
      </c>
      <c r="R259" s="165">
        <f>Q259*H259</f>
        <v>5.5000000000000005E-3</v>
      </c>
      <c r="S259" s="165">
        <v>0</v>
      </c>
      <c r="T259" s="166">
        <f>S259*H259</f>
        <v>0</v>
      </c>
      <c r="AR259" s="15" t="s">
        <v>483</v>
      </c>
      <c r="AT259" s="15" t="s">
        <v>145</v>
      </c>
      <c r="AU259" s="15" t="s">
        <v>89</v>
      </c>
      <c r="AY259" s="15" t="s">
        <v>142</v>
      </c>
      <c r="BE259" s="167">
        <f>IF(N259="základní",J259,0)</f>
        <v>831.25</v>
      </c>
      <c r="BF259" s="167">
        <f>IF(N259="snížená",J259,0)</f>
        <v>0</v>
      </c>
      <c r="BG259" s="167">
        <f>IF(N259="zákl. přenesená",J259,0)</f>
        <v>0</v>
      </c>
      <c r="BH259" s="167">
        <f>IF(N259="sníž. přenesená",J259,0)</f>
        <v>0</v>
      </c>
      <c r="BI259" s="167">
        <f>IF(N259="nulová",J259,0)</f>
        <v>0</v>
      </c>
      <c r="BJ259" s="15" t="s">
        <v>87</v>
      </c>
      <c r="BK259" s="167">
        <f>ROUND(I259*H259,2)</f>
        <v>831.25</v>
      </c>
      <c r="BL259" s="15" t="s">
        <v>483</v>
      </c>
      <c r="BM259" s="15" t="s">
        <v>1768</v>
      </c>
    </row>
    <row r="260" spans="2:65" s="11" customFormat="1" ht="11.25">
      <c r="B260" s="168"/>
      <c r="C260" s="169"/>
      <c r="D260" s="170" t="s">
        <v>155</v>
      </c>
      <c r="E260" s="171" t="s">
        <v>35</v>
      </c>
      <c r="F260" s="172" t="s">
        <v>1769</v>
      </c>
      <c r="G260" s="169"/>
      <c r="H260" s="173">
        <v>0.625</v>
      </c>
      <c r="I260" s="169"/>
      <c r="J260" s="169"/>
      <c r="K260" s="169"/>
      <c r="L260" s="174"/>
      <c r="M260" s="175"/>
      <c r="N260" s="176"/>
      <c r="O260" s="176"/>
      <c r="P260" s="176"/>
      <c r="Q260" s="176"/>
      <c r="R260" s="176"/>
      <c r="S260" s="176"/>
      <c r="T260" s="177"/>
      <c r="AT260" s="178" t="s">
        <v>155</v>
      </c>
      <c r="AU260" s="178" t="s">
        <v>89</v>
      </c>
      <c r="AV260" s="11" t="s">
        <v>89</v>
      </c>
      <c r="AW260" s="11" t="s">
        <v>41</v>
      </c>
      <c r="AX260" s="11" t="s">
        <v>79</v>
      </c>
      <c r="AY260" s="178" t="s">
        <v>142</v>
      </c>
    </row>
    <row r="261" spans="2:65" s="1" customFormat="1" ht="22.5" customHeight="1">
      <c r="B261" s="30"/>
      <c r="C261" s="158" t="s">
        <v>1770</v>
      </c>
      <c r="D261" s="158" t="s">
        <v>145</v>
      </c>
      <c r="E261" s="159" t="s">
        <v>1771</v>
      </c>
      <c r="F261" s="160" t="s">
        <v>1772</v>
      </c>
      <c r="G261" s="161" t="s">
        <v>227</v>
      </c>
      <c r="H261" s="162">
        <v>90</v>
      </c>
      <c r="I261" s="163">
        <v>109</v>
      </c>
      <c r="J261" s="163">
        <f t="shared" ref="J261:J268" si="40">ROUND(I261*H261,2)</f>
        <v>9810</v>
      </c>
      <c r="K261" s="160" t="s">
        <v>149</v>
      </c>
      <c r="L261" s="34"/>
      <c r="M261" s="56" t="s">
        <v>35</v>
      </c>
      <c r="N261" s="164" t="s">
        <v>50</v>
      </c>
      <c r="O261" s="165">
        <v>7.2999999999999995E-2</v>
      </c>
      <c r="P261" s="165">
        <f t="shared" ref="P261:P268" si="41">O261*H261</f>
        <v>6.5699999999999994</v>
      </c>
      <c r="Q261" s="165">
        <v>0.20300000000000001</v>
      </c>
      <c r="R261" s="165">
        <f t="shared" ref="R261:R268" si="42">Q261*H261</f>
        <v>18.27</v>
      </c>
      <c r="S261" s="165">
        <v>0</v>
      </c>
      <c r="T261" s="166">
        <f t="shared" ref="T261:T268" si="43">S261*H261</f>
        <v>0</v>
      </c>
      <c r="AR261" s="15" t="s">
        <v>483</v>
      </c>
      <c r="AT261" s="15" t="s">
        <v>145</v>
      </c>
      <c r="AU261" s="15" t="s">
        <v>89</v>
      </c>
      <c r="AY261" s="15" t="s">
        <v>142</v>
      </c>
      <c r="BE261" s="167">
        <f t="shared" ref="BE261:BE268" si="44">IF(N261="základní",J261,0)</f>
        <v>9810</v>
      </c>
      <c r="BF261" s="167">
        <f t="shared" ref="BF261:BF268" si="45">IF(N261="snížená",J261,0)</f>
        <v>0</v>
      </c>
      <c r="BG261" s="167">
        <f t="shared" ref="BG261:BG268" si="46">IF(N261="zákl. přenesená",J261,0)</f>
        <v>0</v>
      </c>
      <c r="BH261" s="167">
        <f t="shared" ref="BH261:BH268" si="47">IF(N261="sníž. přenesená",J261,0)</f>
        <v>0</v>
      </c>
      <c r="BI261" s="167">
        <f t="shared" ref="BI261:BI268" si="48">IF(N261="nulová",J261,0)</f>
        <v>0</v>
      </c>
      <c r="BJ261" s="15" t="s">
        <v>87</v>
      </c>
      <c r="BK261" s="167">
        <f t="shared" ref="BK261:BK268" si="49">ROUND(I261*H261,2)</f>
        <v>9810</v>
      </c>
      <c r="BL261" s="15" t="s">
        <v>483</v>
      </c>
      <c r="BM261" s="15" t="s">
        <v>1773</v>
      </c>
    </row>
    <row r="262" spans="2:65" s="1" customFormat="1" ht="22.5" customHeight="1">
      <c r="B262" s="30"/>
      <c r="C262" s="158" t="s">
        <v>1774</v>
      </c>
      <c r="D262" s="158" t="s">
        <v>145</v>
      </c>
      <c r="E262" s="159" t="s">
        <v>1775</v>
      </c>
      <c r="F262" s="160" t="s">
        <v>1776</v>
      </c>
      <c r="G262" s="161" t="s">
        <v>227</v>
      </c>
      <c r="H262" s="162">
        <v>6</v>
      </c>
      <c r="I262" s="163">
        <v>106</v>
      </c>
      <c r="J262" s="163">
        <f t="shared" si="40"/>
        <v>636</v>
      </c>
      <c r="K262" s="160" t="s">
        <v>149</v>
      </c>
      <c r="L262" s="34"/>
      <c r="M262" s="56" t="s">
        <v>35</v>
      </c>
      <c r="N262" s="164" t="s">
        <v>50</v>
      </c>
      <c r="O262" s="165">
        <v>0.35599999999999998</v>
      </c>
      <c r="P262" s="165">
        <f t="shared" si="41"/>
        <v>2.1360000000000001</v>
      </c>
      <c r="Q262" s="165">
        <v>0</v>
      </c>
      <c r="R262" s="165">
        <f t="shared" si="42"/>
        <v>0</v>
      </c>
      <c r="S262" s="165">
        <v>0</v>
      </c>
      <c r="T262" s="166">
        <f t="shared" si="43"/>
        <v>0</v>
      </c>
      <c r="AR262" s="15" t="s">
        <v>483</v>
      </c>
      <c r="AT262" s="15" t="s">
        <v>145</v>
      </c>
      <c r="AU262" s="15" t="s">
        <v>89</v>
      </c>
      <c r="AY262" s="15" t="s">
        <v>142</v>
      </c>
      <c r="BE262" s="167">
        <f t="shared" si="44"/>
        <v>636</v>
      </c>
      <c r="BF262" s="167">
        <f t="shared" si="45"/>
        <v>0</v>
      </c>
      <c r="BG262" s="167">
        <f t="shared" si="46"/>
        <v>0</v>
      </c>
      <c r="BH262" s="167">
        <f t="shared" si="47"/>
        <v>0</v>
      </c>
      <c r="BI262" s="167">
        <f t="shared" si="48"/>
        <v>0</v>
      </c>
      <c r="BJ262" s="15" t="s">
        <v>87</v>
      </c>
      <c r="BK262" s="167">
        <f t="shared" si="49"/>
        <v>636</v>
      </c>
      <c r="BL262" s="15" t="s">
        <v>483</v>
      </c>
      <c r="BM262" s="15" t="s">
        <v>1777</v>
      </c>
    </row>
    <row r="263" spans="2:65" s="1" customFormat="1" ht="16.5" customHeight="1">
      <c r="B263" s="30"/>
      <c r="C263" s="184" t="s">
        <v>1778</v>
      </c>
      <c r="D263" s="184" t="s">
        <v>367</v>
      </c>
      <c r="E263" s="185" t="s">
        <v>1779</v>
      </c>
      <c r="F263" s="186" t="s">
        <v>1780</v>
      </c>
      <c r="G263" s="187" t="s">
        <v>227</v>
      </c>
      <c r="H263" s="188">
        <v>6</v>
      </c>
      <c r="I263" s="189">
        <v>86.7</v>
      </c>
      <c r="J263" s="189">
        <f t="shared" si="40"/>
        <v>520.20000000000005</v>
      </c>
      <c r="K263" s="186" t="s">
        <v>149</v>
      </c>
      <c r="L263" s="190"/>
      <c r="M263" s="191" t="s">
        <v>35</v>
      </c>
      <c r="N263" s="192" t="s">
        <v>50</v>
      </c>
      <c r="O263" s="165">
        <v>0</v>
      </c>
      <c r="P263" s="165">
        <f t="shared" si="41"/>
        <v>0</v>
      </c>
      <c r="Q263" s="165">
        <v>1.9400000000000001E-3</v>
      </c>
      <c r="R263" s="165">
        <f t="shared" si="42"/>
        <v>1.1640000000000001E-2</v>
      </c>
      <c r="S263" s="165">
        <v>0</v>
      </c>
      <c r="T263" s="166">
        <f t="shared" si="43"/>
        <v>0</v>
      </c>
      <c r="AR263" s="15" t="s">
        <v>815</v>
      </c>
      <c r="AT263" s="15" t="s">
        <v>367</v>
      </c>
      <c r="AU263" s="15" t="s">
        <v>89</v>
      </c>
      <c r="AY263" s="15" t="s">
        <v>142</v>
      </c>
      <c r="BE263" s="167">
        <f t="shared" si="44"/>
        <v>520.20000000000005</v>
      </c>
      <c r="BF263" s="167">
        <f t="shared" si="45"/>
        <v>0</v>
      </c>
      <c r="BG263" s="167">
        <f t="shared" si="46"/>
        <v>0</v>
      </c>
      <c r="BH263" s="167">
        <f t="shared" si="47"/>
        <v>0</v>
      </c>
      <c r="BI263" s="167">
        <f t="shared" si="48"/>
        <v>0</v>
      </c>
      <c r="BJ263" s="15" t="s">
        <v>87</v>
      </c>
      <c r="BK263" s="167">
        <f t="shared" si="49"/>
        <v>520.20000000000005</v>
      </c>
      <c r="BL263" s="15" t="s">
        <v>815</v>
      </c>
      <c r="BM263" s="15" t="s">
        <v>1781</v>
      </c>
    </row>
    <row r="264" spans="2:65" s="1" customFormat="1" ht="16.5" customHeight="1">
      <c r="B264" s="30"/>
      <c r="C264" s="158" t="s">
        <v>1782</v>
      </c>
      <c r="D264" s="158" t="s">
        <v>145</v>
      </c>
      <c r="E264" s="159" t="s">
        <v>1783</v>
      </c>
      <c r="F264" s="160" t="s">
        <v>1784</v>
      </c>
      <c r="G264" s="161" t="s">
        <v>227</v>
      </c>
      <c r="H264" s="162">
        <v>270</v>
      </c>
      <c r="I264" s="163">
        <v>35.5</v>
      </c>
      <c r="J264" s="163">
        <f t="shared" si="40"/>
        <v>9585</v>
      </c>
      <c r="K264" s="160" t="s">
        <v>149</v>
      </c>
      <c r="L264" s="34"/>
      <c r="M264" s="56" t="s">
        <v>35</v>
      </c>
      <c r="N264" s="164" t="s">
        <v>50</v>
      </c>
      <c r="O264" s="165">
        <v>0.11899999999999999</v>
      </c>
      <c r="P264" s="165">
        <f t="shared" si="41"/>
        <v>32.129999999999995</v>
      </c>
      <c r="Q264" s="165">
        <v>0</v>
      </c>
      <c r="R264" s="165">
        <f t="shared" si="42"/>
        <v>0</v>
      </c>
      <c r="S264" s="165">
        <v>0</v>
      </c>
      <c r="T264" s="166">
        <f t="shared" si="43"/>
        <v>0</v>
      </c>
      <c r="AR264" s="15" t="s">
        <v>483</v>
      </c>
      <c r="AT264" s="15" t="s">
        <v>145</v>
      </c>
      <c r="AU264" s="15" t="s">
        <v>89</v>
      </c>
      <c r="AY264" s="15" t="s">
        <v>142</v>
      </c>
      <c r="BE264" s="167">
        <f t="shared" si="44"/>
        <v>9585</v>
      </c>
      <c r="BF264" s="167">
        <f t="shared" si="45"/>
        <v>0</v>
      </c>
      <c r="BG264" s="167">
        <f t="shared" si="46"/>
        <v>0</v>
      </c>
      <c r="BH264" s="167">
        <f t="shared" si="47"/>
        <v>0</v>
      </c>
      <c r="BI264" s="167">
        <f t="shared" si="48"/>
        <v>0</v>
      </c>
      <c r="BJ264" s="15" t="s">
        <v>87</v>
      </c>
      <c r="BK264" s="167">
        <f t="shared" si="49"/>
        <v>9585</v>
      </c>
      <c r="BL264" s="15" t="s">
        <v>483</v>
      </c>
      <c r="BM264" s="15" t="s">
        <v>1785</v>
      </c>
    </row>
    <row r="265" spans="2:65" s="1" customFormat="1" ht="16.5" customHeight="1">
      <c r="B265" s="30"/>
      <c r="C265" s="184" t="s">
        <v>1786</v>
      </c>
      <c r="D265" s="184" t="s">
        <v>367</v>
      </c>
      <c r="E265" s="185" t="s">
        <v>1787</v>
      </c>
      <c r="F265" s="186" t="s">
        <v>1788</v>
      </c>
      <c r="G265" s="187" t="s">
        <v>227</v>
      </c>
      <c r="H265" s="188">
        <v>270</v>
      </c>
      <c r="I265" s="189">
        <v>23.2</v>
      </c>
      <c r="J265" s="189">
        <f t="shared" si="40"/>
        <v>6264</v>
      </c>
      <c r="K265" s="186" t="s">
        <v>149</v>
      </c>
      <c r="L265" s="190"/>
      <c r="M265" s="191" t="s">
        <v>35</v>
      </c>
      <c r="N265" s="192" t="s">
        <v>50</v>
      </c>
      <c r="O265" s="165">
        <v>0</v>
      </c>
      <c r="P265" s="165">
        <f t="shared" si="41"/>
        <v>0</v>
      </c>
      <c r="Q265" s="165">
        <v>1.9000000000000001E-4</v>
      </c>
      <c r="R265" s="165">
        <f t="shared" si="42"/>
        <v>5.1300000000000005E-2</v>
      </c>
      <c r="S265" s="165">
        <v>0</v>
      </c>
      <c r="T265" s="166">
        <f t="shared" si="43"/>
        <v>0</v>
      </c>
      <c r="AR265" s="15" t="s">
        <v>815</v>
      </c>
      <c r="AT265" s="15" t="s">
        <v>367</v>
      </c>
      <c r="AU265" s="15" t="s">
        <v>89</v>
      </c>
      <c r="AY265" s="15" t="s">
        <v>142</v>
      </c>
      <c r="BE265" s="167">
        <f t="shared" si="44"/>
        <v>6264</v>
      </c>
      <c r="BF265" s="167">
        <f t="shared" si="45"/>
        <v>0</v>
      </c>
      <c r="BG265" s="167">
        <f t="shared" si="46"/>
        <v>0</v>
      </c>
      <c r="BH265" s="167">
        <f t="shared" si="47"/>
        <v>0</v>
      </c>
      <c r="BI265" s="167">
        <f t="shared" si="48"/>
        <v>0</v>
      </c>
      <c r="BJ265" s="15" t="s">
        <v>87</v>
      </c>
      <c r="BK265" s="167">
        <f t="shared" si="49"/>
        <v>6264</v>
      </c>
      <c r="BL265" s="15" t="s">
        <v>815</v>
      </c>
      <c r="BM265" s="15" t="s">
        <v>1789</v>
      </c>
    </row>
    <row r="266" spans="2:65" s="1" customFormat="1" ht="16.5" customHeight="1">
      <c r="B266" s="30"/>
      <c r="C266" s="158" t="s">
        <v>1790</v>
      </c>
      <c r="D266" s="158" t="s">
        <v>145</v>
      </c>
      <c r="E266" s="159" t="s">
        <v>1791</v>
      </c>
      <c r="F266" s="160" t="s">
        <v>1792</v>
      </c>
      <c r="G266" s="161" t="s">
        <v>227</v>
      </c>
      <c r="H266" s="162">
        <v>160</v>
      </c>
      <c r="I266" s="163">
        <v>42.3</v>
      </c>
      <c r="J266" s="163">
        <f t="shared" si="40"/>
        <v>6768</v>
      </c>
      <c r="K266" s="160" t="s">
        <v>149</v>
      </c>
      <c r="L266" s="34"/>
      <c r="M266" s="56" t="s">
        <v>35</v>
      </c>
      <c r="N266" s="164" t="s">
        <v>50</v>
      </c>
      <c r="O266" s="165">
        <v>0.14199999999999999</v>
      </c>
      <c r="P266" s="165">
        <f t="shared" si="41"/>
        <v>22.72</v>
      </c>
      <c r="Q266" s="165">
        <v>0</v>
      </c>
      <c r="R266" s="165">
        <f t="shared" si="42"/>
        <v>0</v>
      </c>
      <c r="S266" s="165">
        <v>0</v>
      </c>
      <c r="T266" s="166">
        <f t="shared" si="43"/>
        <v>0</v>
      </c>
      <c r="AR266" s="15" t="s">
        <v>483</v>
      </c>
      <c r="AT266" s="15" t="s">
        <v>145</v>
      </c>
      <c r="AU266" s="15" t="s">
        <v>89</v>
      </c>
      <c r="AY266" s="15" t="s">
        <v>142</v>
      </c>
      <c r="BE266" s="167">
        <f t="shared" si="44"/>
        <v>6768</v>
      </c>
      <c r="BF266" s="167">
        <f t="shared" si="45"/>
        <v>0</v>
      </c>
      <c r="BG266" s="167">
        <f t="shared" si="46"/>
        <v>0</v>
      </c>
      <c r="BH266" s="167">
        <f t="shared" si="47"/>
        <v>0</v>
      </c>
      <c r="BI266" s="167">
        <f t="shared" si="48"/>
        <v>0</v>
      </c>
      <c r="BJ266" s="15" t="s">
        <v>87</v>
      </c>
      <c r="BK266" s="167">
        <f t="shared" si="49"/>
        <v>6768</v>
      </c>
      <c r="BL266" s="15" t="s">
        <v>483</v>
      </c>
      <c r="BM266" s="15" t="s">
        <v>1793</v>
      </c>
    </row>
    <row r="267" spans="2:65" s="1" customFormat="1" ht="16.5" customHeight="1">
      <c r="B267" s="30"/>
      <c r="C267" s="184" t="s">
        <v>1794</v>
      </c>
      <c r="D267" s="184" t="s">
        <v>367</v>
      </c>
      <c r="E267" s="185" t="s">
        <v>1795</v>
      </c>
      <c r="F267" s="186" t="s">
        <v>1796</v>
      </c>
      <c r="G267" s="187" t="s">
        <v>227</v>
      </c>
      <c r="H267" s="188">
        <v>160</v>
      </c>
      <c r="I267" s="189">
        <v>63.8</v>
      </c>
      <c r="J267" s="189">
        <f t="shared" si="40"/>
        <v>10208</v>
      </c>
      <c r="K267" s="186" t="s">
        <v>149</v>
      </c>
      <c r="L267" s="190"/>
      <c r="M267" s="191" t="s">
        <v>35</v>
      </c>
      <c r="N267" s="192" t="s">
        <v>50</v>
      </c>
      <c r="O267" s="165">
        <v>0</v>
      </c>
      <c r="P267" s="165">
        <f t="shared" si="41"/>
        <v>0</v>
      </c>
      <c r="Q267" s="165">
        <v>6.8999999999999997E-4</v>
      </c>
      <c r="R267" s="165">
        <f t="shared" si="42"/>
        <v>0.1104</v>
      </c>
      <c r="S267" s="165">
        <v>0</v>
      </c>
      <c r="T267" s="166">
        <f t="shared" si="43"/>
        <v>0</v>
      </c>
      <c r="AR267" s="15" t="s">
        <v>815</v>
      </c>
      <c r="AT267" s="15" t="s">
        <v>367</v>
      </c>
      <c r="AU267" s="15" t="s">
        <v>89</v>
      </c>
      <c r="AY267" s="15" t="s">
        <v>142</v>
      </c>
      <c r="BE267" s="167">
        <f t="shared" si="44"/>
        <v>10208</v>
      </c>
      <c r="BF267" s="167">
        <f t="shared" si="45"/>
        <v>0</v>
      </c>
      <c r="BG267" s="167">
        <f t="shared" si="46"/>
        <v>0</v>
      </c>
      <c r="BH267" s="167">
        <f t="shared" si="47"/>
        <v>0</v>
      </c>
      <c r="BI267" s="167">
        <f t="shared" si="48"/>
        <v>0</v>
      </c>
      <c r="BJ267" s="15" t="s">
        <v>87</v>
      </c>
      <c r="BK267" s="167">
        <f t="shared" si="49"/>
        <v>10208</v>
      </c>
      <c r="BL267" s="15" t="s">
        <v>815</v>
      </c>
      <c r="BM267" s="15" t="s">
        <v>1797</v>
      </c>
    </row>
    <row r="268" spans="2:65" s="1" customFormat="1" ht="22.5" customHeight="1">
      <c r="B268" s="30"/>
      <c r="C268" s="158" t="s">
        <v>1798</v>
      </c>
      <c r="D268" s="158" t="s">
        <v>145</v>
      </c>
      <c r="E268" s="159" t="s">
        <v>1799</v>
      </c>
      <c r="F268" s="160" t="s">
        <v>1800</v>
      </c>
      <c r="G268" s="161" t="s">
        <v>327</v>
      </c>
      <c r="H268" s="162">
        <v>93.25</v>
      </c>
      <c r="I268" s="163">
        <v>30.1</v>
      </c>
      <c r="J268" s="163">
        <f t="shared" si="40"/>
        <v>2806.83</v>
      </c>
      <c r="K268" s="160" t="s">
        <v>149</v>
      </c>
      <c r="L268" s="34"/>
      <c r="M268" s="56" t="s">
        <v>35</v>
      </c>
      <c r="N268" s="164" t="s">
        <v>50</v>
      </c>
      <c r="O268" s="165">
        <v>0.10100000000000001</v>
      </c>
      <c r="P268" s="165">
        <f t="shared" si="41"/>
        <v>9.4182500000000005</v>
      </c>
      <c r="Q268" s="165">
        <v>0</v>
      </c>
      <c r="R268" s="165">
        <f t="shared" si="42"/>
        <v>0</v>
      </c>
      <c r="S268" s="165">
        <v>0</v>
      </c>
      <c r="T268" s="166">
        <f t="shared" si="43"/>
        <v>0</v>
      </c>
      <c r="AR268" s="15" t="s">
        <v>483</v>
      </c>
      <c r="AT268" s="15" t="s">
        <v>145</v>
      </c>
      <c r="AU268" s="15" t="s">
        <v>89</v>
      </c>
      <c r="AY268" s="15" t="s">
        <v>142</v>
      </c>
      <c r="BE268" s="167">
        <f t="shared" si="44"/>
        <v>2806.83</v>
      </c>
      <c r="BF268" s="167">
        <f t="shared" si="45"/>
        <v>0</v>
      </c>
      <c r="BG268" s="167">
        <f t="shared" si="46"/>
        <v>0</v>
      </c>
      <c r="BH268" s="167">
        <f t="shared" si="47"/>
        <v>0</v>
      </c>
      <c r="BI268" s="167">
        <f t="shared" si="48"/>
        <v>0</v>
      </c>
      <c r="BJ268" s="15" t="s">
        <v>87</v>
      </c>
      <c r="BK268" s="167">
        <f t="shared" si="49"/>
        <v>2806.83</v>
      </c>
      <c r="BL268" s="15" t="s">
        <v>483</v>
      </c>
      <c r="BM268" s="15" t="s">
        <v>1801</v>
      </c>
    </row>
    <row r="269" spans="2:65" s="11" customFormat="1" ht="11.25">
      <c r="B269" s="168"/>
      <c r="C269" s="169"/>
      <c r="D269" s="170" t="s">
        <v>155</v>
      </c>
      <c r="E269" s="171" t="s">
        <v>35</v>
      </c>
      <c r="F269" s="172" t="s">
        <v>1802</v>
      </c>
      <c r="G269" s="169"/>
      <c r="H269" s="173">
        <v>93.25</v>
      </c>
      <c r="I269" s="169"/>
      <c r="J269" s="169"/>
      <c r="K269" s="169"/>
      <c r="L269" s="174"/>
      <c r="M269" s="175"/>
      <c r="N269" s="176"/>
      <c r="O269" s="176"/>
      <c r="P269" s="176"/>
      <c r="Q269" s="176"/>
      <c r="R269" s="176"/>
      <c r="S269" s="176"/>
      <c r="T269" s="177"/>
      <c r="AT269" s="178" t="s">
        <v>155</v>
      </c>
      <c r="AU269" s="178" t="s">
        <v>89</v>
      </c>
      <c r="AV269" s="11" t="s">
        <v>89</v>
      </c>
      <c r="AW269" s="11" t="s">
        <v>41</v>
      </c>
      <c r="AX269" s="11" t="s">
        <v>79</v>
      </c>
      <c r="AY269" s="178" t="s">
        <v>142</v>
      </c>
    </row>
    <row r="270" spans="2:65" s="1" customFormat="1" ht="22.5" customHeight="1">
      <c r="B270" s="30"/>
      <c r="C270" s="158" t="s">
        <v>1803</v>
      </c>
      <c r="D270" s="158" t="s">
        <v>145</v>
      </c>
      <c r="E270" s="159" t="s">
        <v>1804</v>
      </c>
      <c r="F270" s="160" t="s">
        <v>1805</v>
      </c>
      <c r="G270" s="161" t="s">
        <v>227</v>
      </c>
      <c r="H270" s="162">
        <v>5</v>
      </c>
      <c r="I270" s="163">
        <v>259</v>
      </c>
      <c r="J270" s="163">
        <f>ROUND(I270*H270,2)</f>
        <v>1295</v>
      </c>
      <c r="K270" s="160" t="s">
        <v>149</v>
      </c>
      <c r="L270" s="34"/>
      <c r="M270" s="56" t="s">
        <v>35</v>
      </c>
      <c r="N270" s="164" t="s">
        <v>50</v>
      </c>
      <c r="O270" s="165">
        <v>0.87</v>
      </c>
      <c r="P270" s="165">
        <f>O270*H270</f>
        <v>4.3499999999999996</v>
      </c>
      <c r="Q270" s="165">
        <v>0</v>
      </c>
      <c r="R270" s="165">
        <f>Q270*H270</f>
        <v>0</v>
      </c>
      <c r="S270" s="165">
        <v>0</v>
      </c>
      <c r="T270" s="166">
        <f>S270*H270</f>
        <v>0</v>
      </c>
      <c r="AR270" s="15" t="s">
        <v>483</v>
      </c>
      <c r="AT270" s="15" t="s">
        <v>145</v>
      </c>
      <c r="AU270" s="15" t="s">
        <v>89</v>
      </c>
      <c r="AY270" s="15" t="s">
        <v>142</v>
      </c>
      <c r="BE270" s="167">
        <f>IF(N270="základní",J270,0)</f>
        <v>1295</v>
      </c>
      <c r="BF270" s="167">
        <f>IF(N270="snížená",J270,0)</f>
        <v>0</v>
      </c>
      <c r="BG270" s="167">
        <f>IF(N270="zákl. přenesená",J270,0)</f>
        <v>0</v>
      </c>
      <c r="BH270" s="167">
        <f>IF(N270="sníž. přenesená",J270,0)</f>
        <v>0</v>
      </c>
      <c r="BI270" s="167">
        <f>IF(N270="nulová",J270,0)</f>
        <v>0</v>
      </c>
      <c r="BJ270" s="15" t="s">
        <v>87</v>
      </c>
      <c r="BK270" s="167">
        <f>ROUND(I270*H270,2)</f>
        <v>1295</v>
      </c>
      <c r="BL270" s="15" t="s">
        <v>483</v>
      </c>
      <c r="BM270" s="15" t="s">
        <v>1806</v>
      </c>
    </row>
    <row r="271" spans="2:65" s="11" customFormat="1" ht="11.25">
      <c r="B271" s="168"/>
      <c r="C271" s="169"/>
      <c r="D271" s="170" t="s">
        <v>155</v>
      </c>
      <c r="E271" s="171" t="s">
        <v>35</v>
      </c>
      <c r="F271" s="172" t="s">
        <v>1807</v>
      </c>
      <c r="G271" s="169"/>
      <c r="H271" s="173">
        <v>5</v>
      </c>
      <c r="I271" s="169"/>
      <c r="J271" s="169"/>
      <c r="K271" s="169"/>
      <c r="L271" s="174"/>
      <c r="M271" s="175"/>
      <c r="N271" s="176"/>
      <c r="O271" s="176"/>
      <c r="P271" s="176"/>
      <c r="Q271" s="176"/>
      <c r="R271" s="176"/>
      <c r="S271" s="176"/>
      <c r="T271" s="177"/>
      <c r="AT271" s="178" t="s">
        <v>155</v>
      </c>
      <c r="AU271" s="178" t="s">
        <v>89</v>
      </c>
      <c r="AV271" s="11" t="s">
        <v>89</v>
      </c>
      <c r="AW271" s="11" t="s">
        <v>41</v>
      </c>
      <c r="AX271" s="11" t="s">
        <v>79</v>
      </c>
      <c r="AY271" s="178" t="s">
        <v>142</v>
      </c>
    </row>
    <row r="272" spans="2:65" s="1" customFormat="1" ht="16.5" customHeight="1">
      <c r="B272" s="30"/>
      <c r="C272" s="158" t="s">
        <v>1808</v>
      </c>
      <c r="D272" s="158" t="s">
        <v>145</v>
      </c>
      <c r="E272" s="159" t="s">
        <v>1809</v>
      </c>
      <c r="F272" s="160" t="s">
        <v>1810</v>
      </c>
      <c r="G272" s="161" t="s">
        <v>227</v>
      </c>
      <c r="H272" s="162">
        <v>5</v>
      </c>
      <c r="I272" s="163">
        <v>71</v>
      </c>
      <c r="J272" s="163">
        <f>ROUND(I272*H272,2)</f>
        <v>355</v>
      </c>
      <c r="K272" s="160" t="s">
        <v>149</v>
      </c>
      <c r="L272" s="34"/>
      <c r="M272" s="56" t="s">
        <v>35</v>
      </c>
      <c r="N272" s="164" t="s">
        <v>50</v>
      </c>
      <c r="O272" s="165">
        <v>0.19600000000000001</v>
      </c>
      <c r="P272" s="165">
        <f>O272*H272</f>
        <v>0.98</v>
      </c>
      <c r="Q272" s="165">
        <v>8.3000000000000001E-4</v>
      </c>
      <c r="R272" s="165">
        <f>Q272*H272</f>
        <v>4.15E-3</v>
      </c>
      <c r="S272" s="165">
        <v>0</v>
      </c>
      <c r="T272" s="166">
        <f>S272*H272</f>
        <v>0</v>
      </c>
      <c r="AR272" s="15" t="s">
        <v>483</v>
      </c>
      <c r="AT272" s="15" t="s">
        <v>145</v>
      </c>
      <c r="AU272" s="15" t="s">
        <v>89</v>
      </c>
      <c r="AY272" s="15" t="s">
        <v>142</v>
      </c>
      <c r="BE272" s="167">
        <f>IF(N272="základní",J272,0)</f>
        <v>355</v>
      </c>
      <c r="BF272" s="167">
        <f>IF(N272="snížená",J272,0)</f>
        <v>0</v>
      </c>
      <c r="BG272" s="167">
        <f>IF(N272="zákl. přenesená",J272,0)</f>
        <v>0</v>
      </c>
      <c r="BH272" s="167">
        <f>IF(N272="sníž. přenesená",J272,0)</f>
        <v>0</v>
      </c>
      <c r="BI272" s="167">
        <f>IF(N272="nulová",J272,0)</f>
        <v>0</v>
      </c>
      <c r="BJ272" s="15" t="s">
        <v>87</v>
      </c>
      <c r="BK272" s="167">
        <f>ROUND(I272*H272,2)</f>
        <v>355</v>
      </c>
      <c r="BL272" s="15" t="s">
        <v>483</v>
      </c>
      <c r="BM272" s="15" t="s">
        <v>1811</v>
      </c>
    </row>
    <row r="273" spans="2:65" s="11" customFormat="1" ht="11.25">
      <c r="B273" s="168"/>
      <c r="C273" s="169"/>
      <c r="D273" s="170" t="s">
        <v>155</v>
      </c>
      <c r="E273" s="171" t="s">
        <v>35</v>
      </c>
      <c r="F273" s="172" t="s">
        <v>1807</v>
      </c>
      <c r="G273" s="169"/>
      <c r="H273" s="173">
        <v>5</v>
      </c>
      <c r="I273" s="169"/>
      <c r="J273" s="169"/>
      <c r="K273" s="169"/>
      <c r="L273" s="174"/>
      <c r="M273" s="175"/>
      <c r="N273" s="176"/>
      <c r="O273" s="176"/>
      <c r="P273" s="176"/>
      <c r="Q273" s="176"/>
      <c r="R273" s="176"/>
      <c r="S273" s="176"/>
      <c r="T273" s="177"/>
      <c r="AT273" s="178" t="s">
        <v>155</v>
      </c>
      <c r="AU273" s="178" t="s">
        <v>89</v>
      </c>
      <c r="AV273" s="11" t="s">
        <v>89</v>
      </c>
      <c r="AW273" s="11" t="s">
        <v>41</v>
      </c>
      <c r="AX273" s="11" t="s">
        <v>79</v>
      </c>
      <c r="AY273" s="178" t="s">
        <v>142</v>
      </c>
    </row>
    <row r="274" spans="2:65" s="1" customFormat="1" ht="16.5" customHeight="1">
      <c r="B274" s="30"/>
      <c r="C274" s="158" t="s">
        <v>1812</v>
      </c>
      <c r="D274" s="158" t="s">
        <v>145</v>
      </c>
      <c r="E274" s="159" t="s">
        <v>1813</v>
      </c>
      <c r="F274" s="160" t="s">
        <v>1814</v>
      </c>
      <c r="G274" s="161" t="s">
        <v>227</v>
      </c>
      <c r="H274" s="162">
        <v>200</v>
      </c>
      <c r="I274" s="163">
        <v>11.5</v>
      </c>
      <c r="J274" s="163">
        <f>ROUND(I274*H274,2)</f>
        <v>2300</v>
      </c>
      <c r="K274" s="160" t="s">
        <v>149</v>
      </c>
      <c r="L274" s="34"/>
      <c r="M274" s="56" t="s">
        <v>35</v>
      </c>
      <c r="N274" s="164" t="s">
        <v>50</v>
      </c>
      <c r="O274" s="165">
        <v>2.3E-2</v>
      </c>
      <c r="P274" s="165">
        <f>O274*H274</f>
        <v>4.5999999999999996</v>
      </c>
      <c r="Q274" s="165">
        <v>6.9999999999999994E-5</v>
      </c>
      <c r="R274" s="165">
        <f>Q274*H274</f>
        <v>1.3999999999999999E-2</v>
      </c>
      <c r="S274" s="165">
        <v>0</v>
      </c>
      <c r="T274" s="166">
        <f>S274*H274</f>
        <v>0</v>
      </c>
      <c r="AR274" s="15" t="s">
        <v>483</v>
      </c>
      <c r="AT274" s="15" t="s">
        <v>145</v>
      </c>
      <c r="AU274" s="15" t="s">
        <v>89</v>
      </c>
      <c r="AY274" s="15" t="s">
        <v>142</v>
      </c>
      <c r="BE274" s="167">
        <f>IF(N274="základní",J274,0)</f>
        <v>2300</v>
      </c>
      <c r="BF274" s="167">
        <f>IF(N274="snížená",J274,0)</f>
        <v>0</v>
      </c>
      <c r="BG274" s="167">
        <f>IF(N274="zákl. přenesená",J274,0)</f>
        <v>0</v>
      </c>
      <c r="BH274" s="167">
        <f>IF(N274="sníž. přenesená",J274,0)</f>
        <v>0</v>
      </c>
      <c r="BI274" s="167">
        <f>IF(N274="nulová",J274,0)</f>
        <v>0</v>
      </c>
      <c r="BJ274" s="15" t="s">
        <v>87</v>
      </c>
      <c r="BK274" s="167">
        <f>ROUND(I274*H274,2)</f>
        <v>2300</v>
      </c>
      <c r="BL274" s="15" t="s">
        <v>483</v>
      </c>
      <c r="BM274" s="15" t="s">
        <v>1815</v>
      </c>
    </row>
    <row r="275" spans="2:65" s="11" customFormat="1" ht="11.25">
      <c r="B275" s="168"/>
      <c r="C275" s="169"/>
      <c r="D275" s="170" t="s">
        <v>155</v>
      </c>
      <c r="E275" s="171" t="s">
        <v>35</v>
      </c>
      <c r="F275" s="172" t="s">
        <v>1816</v>
      </c>
      <c r="G275" s="169"/>
      <c r="H275" s="173">
        <v>200</v>
      </c>
      <c r="I275" s="169"/>
      <c r="J275" s="169"/>
      <c r="K275" s="169"/>
      <c r="L275" s="174"/>
      <c r="M275" s="181"/>
      <c r="N275" s="182"/>
      <c r="O275" s="182"/>
      <c r="P275" s="182"/>
      <c r="Q275" s="182"/>
      <c r="R275" s="182"/>
      <c r="S275" s="182"/>
      <c r="T275" s="183"/>
      <c r="AT275" s="178" t="s">
        <v>155</v>
      </c>
      <c r="AU275" s="178" t="s">
        <v>89</v>
      </c>
      <c r="AV275" s="11" t="s">
        <v>89</v>
      </c>
      <c r="AW275" s="11" t="s">
        <v>41</v>
      </c>
      <c r="AX275" s="11" t="s">
        <v>79</v>
      </c>
      <c r="AY275" s="178" t="s">
        <v>142</v>
      </c>
    </row>
    <row r="276" spans="2:65" s="1" customFormat="1" ht="6.95" customHeight="1">
      <c r="B276" s="42"/>
      <c r="C276" s="43"/>
      <c r="D276" s="43"/>
      <c r="E276" s="43"/>
      <c r="F276" s="43"/>
      <c r="G276" s="43"/>
      <c r="H276" s="43"/>
      <c r="I276" s="43"/>
      <c r="J276" s="43"/>
      <c r="K276" s="43"/>
      <c r="L276" s="34"/>
    </row>
  </sheetData>
  <sheetProtection algorithmName="SHA-512" hashValue="nFO34nwg2c42+VcJvHUyg7ORZITCHI1gum7vkI+NMT2xSj0bmr/XpjDHRtdYdqvrN6pmmPPFOammoqTb0EXY6Q==" saltValue="5tM6GnyLPihLbYdxlJYMHZzxYn6k+lguMU0aRxn7t7uUU/o51gcfd6lap8yuaK/ZZ8+m3fypVVecGsOrYyTPFA==" spinCount="100000" sheet="1" objects="1" scenarios="1" formatColumns="0" formatRows="0" autoFilter="0"/>
  <autoFilter ref="C91:K275"/>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scale="88"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001 - Vedlejší a ostatní ...</vt:lpstr>
      <vt:lpstr>SO 01 - Dešťová kanalizace</vt:lpstr>
      <vt:lpstr>SO 02-1 - Oplocení</vt:lpstr>
      <vt:lpstr>SO 02-2 - Zpevněné plochy</vt:lpstr>
      <vt:lpstr>SO 02-3 - Úprava soklu bu...</vt:lpstr>
      <vt:lpstr>SO 02-4 - Venkovní kuřárna</vt:lpstr>
      <vt:lpstr>SO 03 - Osvětlení</vt:lpstr>
      <vt:lpstr>'001 - Vedlejší a ostatní ...'!Názvy_tisku</vt:lpstr>
      <vt:lpstr>'Rekapitulace stavby'!Názvy_tisku</vt:lpstr>
      <vt:lpstr>'SO 01 - Dešťová kanalizace'!Názvy_tisku</vt:lpstr>
      <vt:lpstr>'SO 02-1 - Oplocení'!Názvy_tisku</vt:lpstr>
      <vt:lpstr>'SO 02-2 - Zpevněné plochy'!Názvy_tisku</vt:lpstr>
      <vt:lpstr>'SO 02-3 - Úprava soklu bu...'!Názvy_tisku</vt:lpstr>
      <vt:lpstr>'SO 02-4 - Venkovní kuřárna'!Názvy_tisku</vt:lpstr>
      <vt:lpstr>'SO 03 - Osvětlení'!Názvy_tisku</vt:lpstr>
      <vt:lpstr>'001 - Vedlejší a ostatní ...'!Oblast_tisku</vt:lpstr>
      <vt:lpstr>'Rekapitulace stavby'!Oblast_tisku</vt:lpstr>
      <vt:lpstr>'SO 01 - Dešťová kanalizace'!Oblast_tisku</vt:lpstr>
      <vt:lpstr>'SO 02-1 - Oplocení'!Oblast_tisku</vt:lpstr>
      <vt:lpstr>'SO 02-2 - Zpevněné plochy'!Oblast_tisku</vt:lpstr>
      <vt:lpstr>'SO 02-3 - Úprava soklu bu...'!Oblast_tisku</vt:lpstr>
      <vt:lpstr>'SO 02-4 - Venkovní kuřárna'!Oblast_tisku</vt:lpstr>
      <vt:lpstr>'SO 03 - Osvětlení'!Oblast_tisku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Felix-PC\Felix</dc:creator>
  <cp:lastModifiedBy>Petr Peltan</cp:lastModifiedBy>
  <cp:lastPrinted>2019-08-18T10:15:29Z</cp:lastPrinted>
  <dcterms:created xsi:type="dcterms:W3CDTF">2019-08-18T10:14:01Z</dcterms:created>
  <dcterms:modified xsi:type="dcterms:W3CDTF">2019-08-18T10:16:07Z</dcterms:modified>
</cp:coreProperties>
</file>